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8" windowHeight="10908" tabRatio="700" firstSheet="1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J15" i="5" l="1"/>
  <c r="I15" i="5"/>
  <c r="J19" i="4"/>
  <c r="J15" i="4"/>
  <c r="I15" i="4"/>
  <c r="J14" i="4"/>
  <c r="I14" i="4"/>
  <c r="E13" i="4"/>
  <c r="D13" i="4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F22" i="7" s="1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AE22" i="1"/>
  <c r="AB22" i="1"/>
  <c r="Z22" i="1"/>
  <c r="W22" i="1"/>
  <c r="U22" i="1"/>
  <c r="R22" i="1"/>
  <c r="P22" i="1"/>
  <c r="M22" i="1"/>
  <c r="B25" i="1"/>
  <c r="L34" i="1" s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E42" i="7" s="1"/>
  <c r="F42" i="7" s="1"/>
  <c r="T21" i="7"/>
  <c r="U21" i="7" s="1"/>
  <c r="Y21" i="7"/>
  <c r="Z21" i="7" s="1"/>
  <c r="J14" i="7"/>
  <c r="O14" i="7"/>
  <c r="E14" i="7"/>
  <c r="T14" i="7"/>
  <c r="U14" i="7" s="1"/>
  <c r="Y14" i="7"/>
  <c r="AD14" i="7"/>
  <c r="AE14" i="7" s="1"/>
  <c r="J15" i="7"/>
  <c r="O15" i="7"/>
  <c r="P15" i="7" s="1"/>
  <c r="E15" i="7"/>
  <c r="T15" i="7"/>
  <c r="U15" i="7" s="1"/>
  <c r="Y15" i="7"/>
  <c r="Z15" i="7" s="1"/>
  <c r="AD15" i="7"/>
  <c r="AE15" i="7" s="1"/>
  <c r="J16" i="7"/>
  <c r="O16" i="7"/>
  <c r="E37" i="7" s="1"/>
  <c r="E16" i="7"/>
  <c r="F16" i="7" s="1"/>
  <c r="T16" i="7"/>
  <c r="U16" i="7" s="1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AE18" i="7" s="1"/>
  <c r="E18" i="7"/>
  <c r="T18" i="7"/>
  <c r="Y18" i="7"/>
  <c r="Z18" i="7" s="1"/>
  <c r="J19" i="7"/>
  <c r="O19" i="7"/>
  <c r="AD19" i="7"/>
  <c r="AE19" i="7" s="1"/>
  <c r="E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D42" i="7" s="1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B45" i="7" s="1"/>
  <c r="C45" i="7" s="1"/>
  <c r="L24" i="7"/>
  <c r="M24" i="7" s="1"/>
  <c r="Q24" i="7"/>
  <c r="R24" i="7"/>
  <c r="V24" i="7"/>
  <c r="W24" i="7" s="1"/>
  <c r="AA24" i="7"/>
  <c r="AB24" i="7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AB17" i="7" s="1"/>
  <c r="G18" i="7"/>
  <c r="L18" i="7"/>
  <c r="AA18" i="7"/>
  <c r="AB18" i="7" s="1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U18" i="7"/>
  <c r="R15" i="7"/>
  <c r="J25" i="6"/>
  <c r="K20" i="6" s="1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9" i="6"/>
  <c r="F20" i="6"/>
  <c r="F21" i="6"/>
  <c r="F24" i="6"/>
  <c r="C15" i="6"/>
  <c r="C16" i="6"/>
  <c r="C17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K22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/>
  <c r="E34" i="5"/>
  <c r="E35" i="5"/>
  <c r="E36" i="5"/>
  <c r="E41" i="5"/>
  <c r="E42" i="5"/>
  <c r="E39" i="5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1" i="5"/>
  <c r="K16" i="5"/>
  <c r="K17" i="5"/>
  <c r="H17" i="5"/>
  <c r="H19" i="5"/>
  <c r="H21" i="5"/>
  <c r="F13" i="5"/>
  <c r="F14" i="5"/>
  <c r="F15" i="5"/>
  <c r="F16" i="5"/>
  <c r="F17" i="5"/>
  <c r="F18" i="5"/>
  <c r="F19" i="5"/>
  <c r="C16" i="5"/>
  <c r="C17" i="5"/>
  <c r="C18" i="5"/>
  <c r="C21" i="5"/>
  <c r="E45" i="4"/>
  <c r="E34" i="4"/>
  <c r="E35" i="4"/>
  <c r="E36" i="4"/>
  <c r="E37" i="4"/>
  <c r="E38" i="4"/>
  <c r="F38" i="4" s="1"/>
  <c r="E39" i="4"/>
  <c r="E40" i="4"/>
  <c r="E41" i="4"/>
  <c r="E42" i="4"/>
  <c r="F42" i="4" s="1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4" i="4" s="1"/>
  <c r="P19" i="4"/>
  <c r="P17" i="4"/>
  <c r="P24" i="4"/>
  <c r="N25" i="4"/>
  <c r="N36" i="4" s="1"/>
  <c r="L25" i="4"/>
  <c r="M13" i="4" s="1"/>
  <c r="M19" i="4"/>
  <c r="M15" i="4"/>
  <c r="M16" i="4"/>
  <c r="M17" i="4"/>
  <c r="M18" i="4"/>
  <c r="M21" i="4"/>
  <c r="M24" i="4"/>
  <c r="J25" i="4"/>
  <c r="K19" i="4" s="1"/>
  <c r="K16" i="4"/>
  <c r="K17" i="4"/>
  <c r="I25" i="4"/>
  <c r="N35" i="4" s="1"/>
  <c r="G25" i="4"/>
  <c r="L35" i="4" s="1"/>
  <c r="H16" i="4"/>
  <c r="H17" i="4"/>
  <c r="H21" i="4"/>
  <c r="E25" i="4"/>
  <c r="F13" i="4" s="1"/>
  <c r="F16" i="4"/>
  <c r="F17" i="4"/>
  <c r="F21" i="4"/>
  <c r="F24" i="4"/>
  <c r="D25" i="4"/>
  <c r="N34" i="4" s="1"/>
  <c r="B25" i="4"/>
  <c r="L34" i="4" s="1"/>
  <c r="C16" i="4"/>
  <c r="C17" i="4"/>
  <c r="C21" i="4"/>
  <c r="C24" i="4"/>
  <c r="O37" i="4"/>
  <c r="P37" i="4" s="1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F1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L25" i="1"/>
  <c r="M20" i="1" s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25" i="1" s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Z25" i="1" s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M24" i="1"/>
  <c r="M21" i="1"/>
  <c r="M18" i="1"/>
  <c r="M17" i="1"/>
  <c r="M16" i="1"/>
  <c r="M15" i="1"/>
  <c r="K24" i="1"/>
  <c r="K20" i="1"/>
  <c r="K18" i="1"/>
  <c r="K17" i="1"/>
  <c r="K16" i="1"/>
  <c r="K15" i="1"/>
  <c r="K14" i="1"/>
  <c r="H21" i="1"/>
  <c r="H17" i="1"/>
  <c r="C24" i="1"/>
  <c r="C21" i="1"/>
  <c r="C17" i="1"/>
  <c r="C16" i="1"/>
  <c r="C15" i="1"/>
  <c r="E45" i="1"/>
  <c r="E42" i="1"/>
  <c r="F42" i="1" s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K13" i="1"/>
  <c r="F15" i="1"/>
  <c r="F16" i="1"/>
  <c r="F17" i="1"/>
  <c r="F21" i="1"/>
  <c r="P16" i="1"/>
  <c r="P16" i="5"/>
  <c r="P16" i="4"/>
  <c r="AE16" i="7"/>
  <c r="L37" i="4"/>
  <c r="M37" i="4" s="1"/>
  <c r="F22" i="1"/>
  <c r="F23" i="1"/>
  <c r="F24" i="1"/>
  <c r="C22" i="1"/>
  <c r="C23" i="1"/>
  <c r="F22" i="6"/>
  <c r="C22" i="6"/>
  <c r="O35" i="1"/>
  <c r="F45" i="1"/>
  <c r="H20" i="6"/>
  <c r="H19" i="6"/>
  <c r="M18" i="6"/>
  <c r="M13" i="6"/>
  <c r="P19" i="6"/>
  <c r="P14" i="6"/>
  <c r="Z21" i="6"/>
  <c r="H22" i="6"/>
  <c r="O35" i="6"/>
  <c r="K22" i="6"/>
  <c r="H22" i="5"/>
  <c r="O38" i="5"/>
  <c r="P38" i="5" s="1"/>
  <c r="O35" i="5"/>
  <c r="M14" i="4"/>
  <c r="P21" i="4"/>
  <c r="Z21" i="4"/>
  <c r="Z25" i="4" s="1"/>
  <c r="K21" i="1"/>
  <c r="H16" i="1"/>
  <c r="H20" i="1"/>
  <c r="H24" i="1"/>
  <c r="Z18" i="6"/>
  <c r="C20" i="6"/>
  <c r="F14" i="6"/>
  <c r="K15" i="6"/>
  <c r="R16" i="6"/>
  <c r="U16" i="6"/>
  <c r="U13" i="6"/>
  <c r="H18" i="6"/>
  <c r="H24" i="6"/>
  <c r="H14" i="6"/>
  <c r="K19" i="6"/>
  <c r="K14" i="6"/>
  <c r="K18" i="6"/>
  <c r="K21" i="6"/>
  <c r="K13" i="6"/>
  <c r="W19" i="6"/>
  <c r="W18" i="6"/>
  <c r="K24" i="6"/>
  <c r="H14" i="5"/>
  <c r="H24" i="5"/>
  <c r="H18" i="5"/>
  <c r="K15" i="5"/>
  <c r="K21" i="5"/>
  <c r="P15" i="5"/>
  <c r="P18" i="5"/>
  <c r="P14" i="5"/>
  <c r="H15" i="5"/>
  <c r="W18" i="5"/>
  <c r="R16" i="5"/>
  <c r="H13" i="5"/>
  <c r="H20" i="5"/>
  <c r="K19" i="5"/>
  <c r="K20" i="5"/>
  <c r="C13" i="5"/>
  <c r="F23" i="7"/>
  <c r="AE21" i="5"/>
  <c r="AE20" i="5"/>
  <c r="C20" i="5"/>
  <c r="F21" i="5"/>
  <c r="F20" i="5"/>
  <c r="P21" i="5"/>
  <c r="S25" i="7"/>
  <c r="N37" i="7" s="1"/>
  <c r="Z20" i="7"/>
  <c r="P15" i="4"/>
  <c r="P13" i="4"/>
  <c r="P18" i="4"/>
  <c r="H24" i="4"/>
  <c r="K24" i="4"/>
  <c r="K21" i="4"/>
  <c r="H20" i="4"/>
  <c r="W17" i="4"/>
  <c r="O38" i="4"/>
  <c r="P38" i="4" s="1"/>
  <c r="Z17" i="4"/>
  <c r="C20" i="4"/>
  <c r="W20" i="4"/>
  <c r="L36" i="4"/>
  <c r="P18" i="7"/>
  <c r="Z14" i="7"/>
  <c r="C24" i="7"/>
  <c r="M15" i="7"/>
  <c r="D38" i="7"/>
  <c r="R17" i="7"/>
  <c r="H21" i="7"/>
  <c r="P17" i="7"/>
  <c r="P16" i="7"/>
  <c r="F37" i="4"/>
  <c r="Z16" i="7"/>
  <c r="F37" i="1"/>
  <c r="F44" i="1"/>
  <c r="F24" i="7"/>
  <c r="C22" i="7"/>
  <c r="C44" i="1"/>
  <c r="C37" i="1"/>
  <c r="K24" i="7"/>
  <c r="F37" i="6"/>
  <c r="C37" i="6"/>
  <c r="U13" i="7"/>
  <c r="F45" i="6"/>
  <c r="AB19" i="7"/>
  <c r="C45" i="6"/>
  <c r="M38" i="5"/>
  <c r="AE20" i="7"/>
  <c r="R16" i="7"/>
  <c r="F21" i="7"/>
  <c r="F42" i="5"/>
  <c r="W20" i="7"/>
  <c r="AE17" i="7"/>
  <c r="C38" i="4"/>
  <c r="P21" i="7"/>
  <c r="F45" i="4"/>
  <c r="C45" i="4"/>
  <c r="AB20" i="7"/>
  <c r="R13" i="7"/>
  <c r="K21" i="7"/>
  <c r="M18" i="7"/>
  <c r="H24" i="7"/>
  <c r="O35" i="4" l="1"/>
  <c r="K18" i="4"/>
  <c r="F15" i="4"/>
  <c r="F19" i="4"/>
  <c r="F20" i="4"/>
  <c r="F14" i="4"/>
  <c r="F25" i="4" s="1"/>
  <c r="F18" i="4"/>
  <c r="H15" i="4"/>
  <c r="K22" i="4"/>
  <c r="K20" i="4"/>
  <c r="K15" i="4"/>
  <c r="K13" i="4"/>
  <c r="K14" i="4"/>
  <c r="C15" i="4"/>
  <c r="P20" i="6"/>
  <c r="P13" i="6"/>
  <c r="H15" i="6"/>
  <c r="H13" i="6"/>
  <c r="H25" i="6" s="1"/>
  <c r="F13" i="6"/>
  <c r="F18" i="6"/>
  <c r="F25" i="6" s="1"/>
  <c r="D46" i="6"/>
  <c r="C19" i="6"/>
  <c r="C18" i="6"/>
  <c r="C14" i="6"/>
  <c r="C13" i="6"/>
  <c r="P20" i="5"/>
  <c r="M20" i="5"/>
  <c r="P19" i="5"/>
  <c r="P13" i="5"/>
  <c r="P25" i="5" s="1"/>
  <c r="M13" i="5"/>
  <c r="K13" i="5"/>
  <c r="K14" i="5"/>
  <c r="K25" i="5" s="1"/>
  <c r="K18" i="5"/>
  <c r="H16" i="5"/>
  <c r="C14" i="5"/>
  <c r="C19" i="5"/>
  <c r="C15" i="5"/>
  <c r="E46" i="5"/>
  <c r="F43" i="5" s="1"/>
  <c r="B35" i="7"/>
  <c r="AE21" i="7"/>
  <c r="B38" i="7"/>
  <c r="C38" i="7" s="1"/>
  <c r="R25" i="6"/>
  <c r="AE25" i="6"/>
  <c r="E45" i="7"/>
  <c r="F45" i="7" s="1"/>
  <c r="E44" i="7"/>
  <c r="F44" i="7" s="1"/>
  <c r="H25" i="5"/>
  <c r="K25" i="6"/>
  <c r="U25" i="1"/>
  <c r="W25" i="1"/>
  <c r="R25" i="1"/>
  <c r="AE25" i="1"/>
  <c r="F25" i="5"/>
  <c r="Z25" i="5"/>
  <c r="AE25" i="5"/>
  <c r="B46" i="5"/>
  <c r="C43" i="5" s="1"/>
  <c r="D46" i="5"/>
  <c r="B37" i="7"/>
  <c r="X25" i="7"/>
  <c r="N39" i="7" s="1"/>
  <c r="AC25" i="7"/>
  <c r="N38" i="7" s="1"/>
  <c r="D37" i="7"/>
  <c r="D45" i="7"/>
  <c r="D44" i="7"/>
  <c r="C25" i="5"/>
  <c r="D43" i="7"/>
  <c r="E43" i="7"/>
  <c r="B44" i="7"/>
  <c r="C44" i="7" s="1"/>
  <c r="M20" i="4"/>
  <c r="O36" i="4"/>
  <c r="P20" i="4"/>
  <c r="P25" i="4" s="1"/>
  <c r="N25" i="7"/>
  <c r="N36" i="7" s="1"/>
  <c r="M25" i="4"/>
  <c r="D40" i="7"/>
  <c r="H19" i="4"/>
  <c r="H14" i="4"/>
  <c r="H18" i="4"/>
  <c r="H22" i="4"/>
  <c r="H13" i="4"/>
  <c r="C19" i="4"/>
  <c r="B40" i="7"/>
  <c r="C18" i="4"/>
  <c r="D36" i="7"/>
  <c r="B46" i="4"/>
  <c r="C35" i="4" s="1"/>
  <c r="B36" i="7"/>
  <c r="D46" i="4"/>
  <c r="C13" i="4"/>
  <c r="C14" i="4"/>
  <c r="E34" i="7"/>
  <c r="O34" i="4"/>
  <c r="C23" i="7"/>
  <c r="E36" i="7"/>
  <c r="Q25" i="7"/>
  <c r="L37" i="7" s="1"/>
  <c r="M37" i="7" s="1"/>
  <c r="E46" i="4"/>
  <c r="Y25" i="7"/>
  <c r="O39" i="7" s="1"/>
  <c r="P39" i="7" s="1"/>
  <c r="R25" i="5"/>
  <c r="M25" i="5"/>
  <c r="B41" i="7"/>
  <c r="D25" i="7"/>
  <c r="N34" i="7" s="1"/>
  <c r="D34" i="7"/>
  <c r="E39" i="7"/>
  <c r="E41" i="7"/>
  <c r="M16" i="7"/>
  <c r="B42" i="7"/>
  <c r="E38" i="7"/>
  <c r="F38" i="7" s="1"/>
  <c r="AD25" i="7"/>
  <c r="O38" i="7" s="1"/>
  <c r="P38" i="7" s="1"/>
  <c r="V25" i="7"/>
  <c r="L39" i="7" s="1"/>
  <c r="M39" i="7" s="1"/>
  <c r="B46" i="6"/>
  <c r="C43" i="6" s="1"/>
  <c r="D35" i="7"/>
  <c r="D39" i="7"/>
  <c r="D41" i="7"/>
  <c r="W25" i="4"/>
  <c r="T25" i="7"/>
  <c r="O37" i="7" s="1"/>
  <c r="P37" i="7" s="1"/>
  <c r="M25" i="6"/>
  <c r="O25" i="7"/>
  <c r="P19" i="7" s="1"/>
  <c r="P14" i="1"/>
  <c r="E35" i="7"/>
  <c r="M14" i="1"/>
  <c r="P13" i="1"/>
  <c r="M13" i="1"/>
  <c r="P20" i="1"/>
  <c r="M19" i="1"/>
  <c r="L36" i="1"/>
  <c r="L40" i="1" s="1"/>
  <c r="P19" i="1"/>
  <c r="E40" i="7"/>
  <c r="H15" i="1"/>
  <c r="G25" i="7"/>
  <c r="H14" i="1"/>
  <c r="I25" i="7"/>
  <c r="N35" i="7" s="1"/>
  <c r="B34" i="7"/>
  <c r="H13" i="1"/>
  <c r="J25" i="7"/>
  <c r="H18" i="1"/>
  <c r="E46" i="1"/>
  <c r="B39" i="7"/>
  <c r="H22" i="1"/>
  <c r="K19" i="1"/>
  <c r="K25" i="1" s="1"/>
  <c r="B43" i="7"/>
  <c r="H19" i="1"/>
  <c r="F20" i="1"/>
  <c r="C14" i="1"/>
  <c r="C18" i="1"/>
  <c r="C20" i="1"/>
  <c r="F13" i="1"/>
  <c r="F19" i="1"/>
  <c r="O34" i="1"/>
  <c r="F18" i="1"/>
  <c r="C19" i="1"/>
  <c r="D46" i="1"/>
  <c r="E25" i="7"/>
  <c r="F15" i="7" s="1"/>
  <c r="C13" i="1"/>
  <c r="B46" i="1"/>
  <c r="N40" i="1"/>
  <c r="B25" i="7"/>
  <c r="C20" i="7" s="1"/>
  <c r="U25" i="4"/>
  <c r="AE25" i="4"/>
  <c r="W25" i="7"/>
  <c r="R25" i="4"/>
  <c r="U25" i="5"/>
  <c r="W25" i="5"/>
  <c r="AB25" i="5"/>
  <c r="AB25" i="6"/>
  <c r="W25" i="6"/>
  <c r="AB25" i="4"/>
  <c r="P25" i="6"/>
  <c r="U25" i="6"/>
  <c r="Z25" i="6"/>
  <c r="C42" i="7"/>
  <c r="N40" i="6"/>
  <c r="L40" i="6"/>
  <c r="M34" i="6" s="1"/>
  <c r="M37" i="6"/>
  <c r="O40" i="6"/>
  <c r="P34" i="6" s="1"/>
  <c r="P37" i="6"/>
  <c r="AA25" i="7"/>
  <c r="L38" i="7" s="1"/>
  <c r="E46" i="6"/>
  <c r="F41" i="6" s="1"/>
  <c r="AE25" i="7"/>
  <c r="L25" i="7"/>
  <c r="N40" i="5"/>
  <c r="O40" i="5"/>
  <c r="P36" i="5" s="1"/>
  <c r="L40" i="5"/>
  <c r="M34" i="5" s="1"/>
  <c r="R25" i="7"/>
  <c r="AB25" i="7"/>
  <c r="L40" i="4"/>
  <c r="M34" i="4" s="1"/>
  <c r="N40" i="4"/>
  <c r="U25" i="7"/>
  <c r="Z25" i="7"/>
  <c r="M37" i="1"/>
  <c r="O40" i="1"/>
  <c r="P36" i="1" s="1"/>
  <c r="K25" i="4" l="1"/>
  <c r="P36" i="6"/>
  <c r="M36" i="6"/>
  <c r="F43" i="6"/>
  <c r="F36" i="6"/>
  <c r="C41" i="6"/>
  <c r="C36" i="6"/>
  <c r="P35" i="6"/>
  <c r="P40" i="6" s="1"/>
  <c r="M35" i="6"/>
  <c r="F39" i="6"/>
  <c r="F40" i="6"/>
  <c r="F34" i="6"/>
  <c r="F35" i="6"/>
  <c r="C25" i="6"/>
  <c r="C39" i="6"/>
  <c r="C40" i="6"/>
  <c r="C34" i="6"/>
  <c r="C35" i="6"/>
  <c r="M36" i="5"/>
  <c r="F35" i="5"/>
  <c r="F37" i="5"/>
  <c r="K15" i="7"/>
  <c r="K16" i="7"/>
  <c r="H13" i="7"/>
  <c r="H16" i="7"/>
  <c r="C41" i="5"/>
  <c r="C37" i="5"/>
  <c r="P34" i="5"/>
  <c r="P35" i="5"/>
  <c r="M35" i="5"/>
  <c r="F41" i="5"/>
  <c r="F39" i="5"/>
  <c r="F40" i="5"/>
  <c r="C39" i="5"/>
  <c r="C40" i="5"/>
  <c r="F34" i="5"/>
  <c r="F36" i="5"/>
  <c r="C34" i="5"/>
  <c r="C36" i="5"/>
  <c r="C35" i="5"/>
  <c r="C25" i="1"/>
  <c r="O40" i="4"/>
  <c r="P35" i="4" s="1"/>
  <c r="O36" i="7"/>
  <c r="P13" i="7"/>
  <c r="M36" i="4"/>
  <c r="F41" i="4"/>
  <c r="F43" i="4"/>
  <c r="H25" i="4"/>
  <c r="H19" i="7"/>
  <c r="H22" i="7"/>
  <c r="C40" i="4"/>
  <c r="C43" i="4"/>
  <c r="M35" i="4"/>
  <c r="M40" i="4" s="1"/>
  <c r="C41" i="4"/>
  <c r="F39" i="4"/>
  <c r="F40" i="4"/>
  <c r="C25" i="4"/>
  <c r="D46" i="7"/>
  <c r="C34" i="4"/>
  <c r="C39" i="4"/>
  <c r="F34" i="4"/>
  <c r="F36" i="4"/>
  <c r="C15" i="7"/>
  <c r="C36" i="4"/>
  <c r="F35" i="4"/>
  <c r="P34" i="4"/>
  <c r="N40" i="7"/>
  <c r="P14" i="7"/>
  <c r="P20" i="7"/>
  <c r="M25" i="1"/>
  <c r="F25" i="1"/>
  <c r="E46" i="7"/>
  <c r="P25" i="1"/>
  <c r="M20" i="7"/>
  <c r="M14" i="7"/>
  <c r="M13" i="7"/>
  <c r="L36" i="7"/>
  <c r="M19" i="7"/>
  <c r="M34" i="1"/>
  <c r="M36" i="1"/>
  <c r="K22" i="7"/>
  <c r="F35" i="1"/>
  <c r="F36" i="1"/>
  <c r="H18" i="7"/>
  <c r="H15" i="7"/>
  <c r="C43" i="1"/>
  <c r="C36" i="1"/>
  <c r="K13" i="7"/>
  <c r="K14" i="7"/>
  <c r="K19" i="7"/>
  <c r="L35" i="7"/>
  <c r="H14" i="7"/>
  <c r="H20" i="7"/>
  <c r="F34" i="1"/>
  <c r="H25" i="1"/>
  <c r="F39" i="1"/>
  <c r="F40" i="1"/>
  <c r="O35" i="7"/>
  <c r="K18" i="7"/>
  <c r="K20" i="7"/>
  <c r="F41" i="1"/>
  <c r="F43" i="1"/>
  <c r="B46" i="7"/>
  <c r="C37" i="7" s="1"/>
  <c r="P34" i="1"/>
  <c r="P35" i="1"/>
  <c r="M35" i="1"/>
  <c r="F18" i="7"/>
  <c r="F20" i="7"/>
  <c r="C40" i="1"/>
  <c r="C41" i="1"/>
  <c r="F19" i="7"/>
  <c r="L34" i="7"/>
  <c r="C19" i="7"/>
  <c r="C35" i="1"/>
  <c r="C39" i="1"/>
  <c r="C18" i="7"/>
  <c r="F13" i="7"/>
  <c r="O34" i="7"/>
  <c r="F14" i="7"/>
  <c r="C34" i="1"/>
  <c r="C13" i="7"/>
  <c r="C14" i="7"/>
  <c r="M38" i="7"/>
  <c r="M40" i="6" l="1"/>
  <c r="P36" i="4"/>
  <c r="F46" i="6"/>
  <c r="C46" i="6"/>
  <c r="M40" i="5"/>
  <c r="F39" i="7"/>
  <c r="F37" i="7"/>
  <c r="P40" i="5"/>
  <c r="F46" i="5"/>
  <c r="C46" i="5"/>
  <c r="P25" i="7"/>
  <c r="P40" i="4"/>
  <c r="C46" i="4"/>
  <c r="F34" i="7"/>
  <c r="F46" i="4"/>
  <c r="F35" i="7"/>
  <c r="F43" i="7"/>
  <c r="F41" i="7"/>
  <c r="H25" i="7"/>
  <c r="F36" i="7"/>
  <c r="F40" i="7"/>
  <c r="M25" i="7"/>
  <c r="P40" i="1"/>
  <c r="M40" i="1"/>
  <c r="L40" i="7"/>
  <c r="M36" i="7" s="1"/>
  <c r="C41" i="7"/>
  <c r="C36" i="7"/>
  <c r="F46" i="1"/>
  <c r="K25" i="7"/>
  <c r="O40" i="7"/>
  <c r="C39" i="7"/>
  <c r="C40" i="7"/>
  <c r="C35" i="7"/>
  <c r="C34" i="7"/>
  <c r="C43" i="7"/>
  <c r="C46" i="1"/>
  <c r="F25" i="7"/>
  <c r="C25" i="7"/>
  <c r="F46" i="7" l="1"/>
  <c r="M35" i="7"/>
  <c r="P35" i="7"/>
  <c r="P36" i="7"/>
  <c r="M34" i="7"/>
  <c r="P34" i="7"/>
  <c r="C46" i="7"/>
  <c r="M40" i="7" l="1"/>
  <c r="P40" i="7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<sst xmlns="http://schemas.openxmlformats.org/spreadsheetml/2006/main" count="457" uniqueCount="63">
  <si>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</si>
  <si>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</si>
  <si>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</si>
  <si>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</si>
  <si>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</si>
  <si>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</si>
  <si>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</si>
  <si>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</si>
  <si>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</si>
  <si>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</si>
  <si>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</si>
  <si>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</si>
  <si>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</si>
  <si>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</si>
  <si>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</si>
  <si>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</si>
  <si>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</si>
  <si>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</si>
  <si>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</si>
  <si>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</si>
  <si>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</si>
  <si>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</si>
  <si>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</si>
  <si>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</si>
  <si>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</si>
  <si>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</si>
  <si>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</si>
  <si>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</si>
  <si>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</si>
  <si>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</si>
  <si>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</si>
  <si>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</si>
  <si>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</si>
  <si>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</si>
  <si>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</si>
  <si>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</si>
  <si>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</si>
  <si>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</si>
  <si>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</si>
  <si>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</si>
  <si>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</si>
  <si>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</si>
  <si>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</si>
  <si>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</si>
  <si>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</si>
  <si>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</si>
  <si>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</si>
  <si>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</si>
  <si>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</si>
  <si>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</si>
  <si>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</si>
  <si>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</si>
  <si>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</si>
  <si>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</si>
  <si>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</si>
  <si>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</si>
  <si>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</si>
  <si>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</si>
  <si>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</si>
  <si>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</si>
  <si>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</si>
  <si>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BARCELONA D'INFRAESTRUCTURES MUNICIPALS SA  (BIMSA)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</si>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</sst>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9.5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160</c:v>
                </c:pt>
                <c:pt idx="1">
                  <c:v>84</c:v>
                </c:pt>
                <c:pt idx="2">
                  <c:v>40</c:v>
                </c:pt>
                <c:pt idx="3">
                  <c:v>1</c:v>
                </c:pt>
                <c:pt idx="4">
                  <c:v>0</c:v>
                </c:pt>
                <c:pt idx="5">
                  <c:v>288</c:v>
                </c:pt>
                <c:pt idx="6">
                  <c:v>409</c:v>
                </c:pt>
                <c:pt idx="7">
                  <c:v>701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202359921.37</c:v>
                </c:pt>
                <c:pt idx="1">
                  <c:v>29123097.66</c:v>
                </c:pt>
                <c:pt idx="2">
                  <c:v>1175803.8599999999</c:v>
                </c:pt>
                <c:pt idx="3">
                  <c:v>189794.51</c:v>
                </c:pt>
                <c:pt idx="4">
                  <c:v>0</c:v>
                </c:pt>
                <c:pt idx="5">
                  <c:v>3256676.5</c:v>
                </c:pt>
                <c:pt idx="6">
                  <c:v>24228868.920000002</c:v>
                </c:pt>
                <c:pt idx="7">
                  <c:v>5248605.54</c:v>
                </c:pt>
                <c:pt idx="8">
                  <c:v>1170511.9099999999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373</c:v>
                </c:pt>
                <c:pt idx="1">
                  <c:v>1252</c:v>
                </c:pt>
                <c:pt idx="2">
                  <c:v>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237139595.62</c:v>
                </c:pt>
                <c:pt idx="1">
                  <c:v>24216029.809999999</c:v>
                </c:pt>
                <c:pt idx="2">
                  <c:v>5397654.8399999999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0" zoomScaleNormal="70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44734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6</v>
      </c>
      <c r="C13" s="20">
        <f t="shared" ref="C13:C24" si="0">IF(B13,B13/$B$25,"")</f>
        <v>0.10169491525423729</v>
      </c>
      <c r="D13" s="4">
        <v>8537762.4199999999</v>
      </c>
      <c r="E13" s="5">
        <v>10330692.529999999</v>
      </c>
      <c r="F13" s="21">
        <f t="shared" ref="F13:F24" si="1">IF(E13,E13/$E$25,"")</f>
        <v>0.51284930854921718</v>
      </c>
      <c r="G13" s="1">
        <v>9</v>
      </c>
      <c r="H13" s="20">
        <f t="shared" ref="H13:H24" si="2">IF(G13,G13/$G$25,"")</f>
        <v>2.7439024390243903E-2</v>
      </c>
      <c r="I13" s="4">
        <v>972373.79</v>
      </c>
      <c r="J13" s="5">
        <v>1176572.29</v>
      </c>
      <c r="K13" s="21">
        <f t="shared" ref="K13:K24" si="3">IF(J13,J13/$J$25,"")</f>
        <v>0.21300895477894974</v>
      </c>
      <c r="L13" s="1">
        <v>5</v>
      </c>
      <c r="M13" s="20">
        <f t="shared" ref="M13:M24" si="4">IF(L13,L13/$L$25,"")</f>
        <v>0.20833333333333334</v>
      </c>
      <c r="N13" s="4">
        <v>1219763.8400000001</v>
      </c>
      <c r="O13" s="5">
        <v>1475914.25</v>
      </c>
      <c r="P13" s="21">
        <f t="shared" ref="P13:P24" si="5">IF(O13,O13/$O$25,"")</f>
        <v>0.8306303262269531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>
        <v>8</v>
      </c>
      <c r="C14" s="20">
        <f t="shared" si="0"/>
        <v>0.13559322033898305</v>
      </c>
      <c r="D14" s="6">
        <v>2851171.01</v>
      </c>
      <c r="E14" s="7">
        <v>3449916.92</v>
      </c>
      <c r="F14" s="21">
        <f t="shared" si="1"/>
        <v>0.17126514043819335</v>
      </c>
      <c r="G14" s="2">
        <v>8</v>
      </c>
      <c r="H14" s="20">
        <f t="shared" si="2"/>
        <v>2.4390243902439025E-2</v>
      </c>
      <c r="I14" s="6">
        <v>379897.7</v>
      </c>
      <c r="J14" s="7">
        <v>459676.22</v>
      </c>
      <c r="K14" s="21">
        <f t="shared" si="3"/>
        <v>8.3220684348208257E-2</v>
      </c>
      <c r="L14" s="2">
        <v>3</v>
      </c>
      <c r="M14" s="20">
        <f t="shared" si="4"/>
        <v>0.125</v>
      </c>
      <c r="N14" s="6">
        <v>201469.9</v>
      </c>
      <c r="O14" s="7">
        <v>243778.58</v>
      </c>
      <c r="P14" s="21">
        <f t="shared" si="5"/>
        <v>0.13719623713406343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7</v>
      </c>
      <c r="H15" s="20">
        <f t="shared" si="2"/>
        <v>2.1341463414634148E-2</v>
      </c>
      <c r="I15" s="6">
        <v>167733.51999999999</v>
      </c>
      <c r="J15" s="7">
        <v>202957.56</v>
      </c>
      <c r="K15" s="21">
        <f t="shared" si="3"/>
        <v>3.6743834686167882E-2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>
        <v>24</v>
      </c>
      <c r="C18" s="66">
        <f t="shared" si="0"/>
        <v>0.40677966101694918</v>
      </c>
      <c r="D18" s="69">
        <v>169482.87</v>
      </c>
      <c r="E18" s="70">
        <v>205074.27</v>
      </c>
      <c r="F18" s="67">
        <f t="shared" si="1"/>
        <v>1.0180556363023948E-2</v>
      </c>
      <c r="G18" s="71">
        <v>40</v>
      </c>
      <c r="H18" s="66">
        <f t="shared" si="2"/>
        <v>0.12195121951219512</v>
      </c>
      <c r="I18" s="69">
        <v>191517.28</v>
      </c>
      <c r="J18" s="70">
        <v>231735.91</v>
      </c>
      <c r="K18" s="67">
        <f t="shared" si="3"/>
        <v>4.1953923607914279E-2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>
        <v>10</v>
      </c>
      <c r="C19" s="20">
        <f t="shared" si="0"/>
        <v>0.16949152542372881</v>
      </c>
      <c r="D19" s="6">
        <v>4924100.87</v>
      </c>
      <c r="E19" s="7">
        <v>5958162.0499999998</v>
      </c>
      <c r="F19" s="21">
        <f t="shared" si="1"/>
        <v>0.29578261851208987</v>
      </c>
      <c r="G19" s="2">
        <v>76</v>
      </c>
      <c r="H19" s="20">
        <f t="shared" si="2"/>
        <v>0.23170731707317074</v>
      </c>
      <c r="I19" s="6">
        <v>1326217.1299999999</v>
      </c>
      <c r="J19" s="7">
        <v>1604722.73</v>
      </c>
      <c r="K19" s="21">
        <f t="shared" si="3"/>
        <v>0.29052215009017657</v>
      </c>
      <c r="L19" s="2">
        <v>2</v>
      </c>
      <c r="M19" s="20">
        <f t="shared" si="4"/>
        <v>8.3333333333333329E-2</v>
      </c>
      <c r="N19" s="6">
        <v>3384.2</v>
      </c>
      <c r="O19" s="7">
        <v>4094.89</v>
      </c>
      <c r="P19" s="21">
        <f t="shared" si="5"/>
        <v>2.3045646564923998E-3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11</v>
      </c>
      <c r="C20" s="66">
        <f t="shared" si="0"/>
        <v>0.1864406779661017</v>
      </c>
      <c r="D20" s="69">
        <v>165184.76</v>
      </c>
      <c r="E20" s="70">
        <v>199873.56</v>
      </c>
      <c r="F20" s="21">
        <f t="shared" si="1"/>
        <v>9.9223761374757011E-3</v>
      </c>
      <c r="G20" s="68">
        <v>185</v>
      </c>
      <c r="H20" s="66">
        <f t="shared" si="2"/>
        <v>0.56402439024390238</v>
      </c>
      <c r="I20" s="69">
        <v>952739.75</v>
      </c>
      <c r="J20" s="70">
        <v>1152395.31</v>
      </c>
      <c r="K20" s="67">
        <f t="shared" si="3"/>
        <v>0.20863190690583386</v>
      </c>
      <c r="L20" s="68">
        <v>14</v>
      </c>
      <c r="M20" s="66">
        <f t="shared" si="4"/>
        <v>0.58333333333333337</v>
      </c>
      <c r="N20" s="69">
        <v>43999.9</v>
      </c>
      <c r="O20" s="70">
        <v>53072.82</v>
      </c>
      <c r="P20" s="67">
        <f t="shared" si="5"/>
        <v>2.9868871982491097E-2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>
        <v>3</v>
      </c>
      <c r="H22" s="20">
        <f t="shared" si="2"/>
        <v>9.1463414634146336E-3</v>
      </c>
      <c r="I22" s="98">
        <v>574811.02</v>
      </c>
      <c r="J22" s="98">
        <v>695521.33</v>
      </c>
      <c r="K22" s="21">
        <f t="shared" si="3"/>
        <v>0.12591854558274951</v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59</v>
      </c>
      <c r="C25" s="17">
        <f t="shared" si="12"/>
        <v>1</v>
      </c>
      <c r="D25" s="18">
        <f t="shared" si="12"/>
        <v>16647701.929999998</v>
      </c>
      <c r="E25" s="18">
        <f t="shared" si="12"/>
        <v>20143719.329999998</v>
      </c>
      <c r="F25" s="19">
        <f t="shared" si="12"/>
        <v>1</v>
      </c>
      <c r="G25" s="16">
        <f t="shared" si="12"/>
        <v>328</v>
      </c>
      <c r="H25" s="17">
        <f t="shared" si="12"/>
        <v>1</v>
      </c>
      <c r="I25" s="18">
        <f t="shared" si="12"/>
        <v>4565290.1899999995</v>
      </c>
      <c r="J25" s="18">
        <f t="shared" si="12"/>
        <v>5523581.3499999996</v>
      </c>
      <c r="K25" s="19">
        <f t="shared" si="12"/>
        <v>1</v>
      </c>
      <c r="L25" s="16">
        <f t="shared" si="12"/>
        <v>24</v>
      </c>
      <c r="M25" s="17">
        <f t="shared" si="12"/>
        <v>1</v>
      </c>
      <c r="N25" s="18">
        <f t="shared" si="12"/>
        <v>1468617.8399999999</v>
      </c>
      <c r="O25" s="18">
        <f t="shared" si="12"/>
        <v>1776860.54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hidden="1" customHeight="1" x14ac:dyDescent="0.25">
      <c r="A27" s="126" t="s">
        <v>55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7" t="s">
        <v>54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20</v>
      </c>
      <c r="C34" s="8">
        <f t="shared" ref="C34:C43" si="14">IF(B34,B34/$B$46,"")</f>
        <v>4.8661800486618008E-2</v>
      </c>
      <c r="D34" s="10">
        <f t="shared" ref="D34:D45" si="15">D13+I13+N13+S13+AC13+X13</f>
        <v>10729900.050000001</v>
      </c>
      <c r="E34" s="11">
        <f t="shared" ref="E34:E45" si="16">E13+J13+O13+T13+AD13+Y13</f>
        <v>12983179.07</v>
      </c>
      <c r="F34" s="21">
        <f t="shared" ref="F34:F43" si="17">IF(E34,E34/$E$46,"")</f>
        <v>0.47307618425366482</v>
      </c>
      <c r="J34" s="150" t="s">
        <v>3</v>
      </c>
      <c r="K34" s="151"/>
      <c r="L34" s="57">
        <f>B25</f>
        <v>59</v>
      </c>
      <c r="M34" s="8">
        <f t="shared" ref="M34:M39" si="18">IF(L34,L34/$L$40,"")</f>
        <v>0.14355231143552311</v>
      </c>
      <c r="N34" s="58">
        <f>D25</f>
        <v>16647701.929999998</v>
      </c>
      <c r="O34" s="58">
        <f>E25</f>
        <v>20143719.329999998</v>
      </c>
      <c r="P34" s="59">
        <f t="shared" ref="P34:P39" si="19">IF(O34,O34/$O$40,"")</f>
        <v>0.73398925070153775</v>
      </c>
    </row>
    <row r="35" spans="1:33" s="25" customFormat="1" ht="30" customHeight="1" x14ac:dyDescent="0.3">
      <c r="A35" s="43" t="s">
        <v>18</v>
      </c>
      <c r="B35" s="12">
        <f t="shared" si="13"/>
        <v>19</v>
      </c>
      <c r="C35" s="8">
        <f t="shared" si="14"/>
        <v>4.6228710462287104E-2</v>
      </c>
      <c r="D35" s="13">
        <f t="shared" si="15"/>
        <v>3432538.61</v>
      </c>
      <c r="E35" s="14">
        <f t="shared" si="16"/>
        <v>4153371.7199999997</v>
      </c>
      <c r="F35" s="21">
        <f t="shared" si="17"/>
        <v>0.15133899289926997</v>
      </c>
      <c r="J35" s="146" t="s">
        <v>1</v>
      </c>
      <c r="K35" s="147"/>
      <c r="L35" s="60">
        <f>G25</f>
        <v>328</v>
      </c>
      <c r="M35" s="8">
        <f t="shared" si="18"/>
        <v>0.7980535279805353</v>
      </c>
      <c r="N35" s="61">
        <f>I25</f>
        <v>4565290.1899999995</v>
      </c>
      <c r="O35" s="61">
        <f>J25</f>
        <v>5523581.3499999996</v>
      </c>
      <c r="P35" s="59">
        <f t="shared" si="19"/>
        <v>0.20126617482390669</v>
      </c>
    </row>
    <row r="36" spans="1:33" ht="30" customHeight="1" x14ac:dyDescent="0.3">
      <c r="A36" s="43" t="s">
        <v>19</v>
      </c>
      <c r="B36" s="12">
        <f t="shared" si="13"/>
        <v>7</v>
      </c>
      <c r="C36" s="8">
        <f t="shared" si="14"/>
        <v>1.7031630170316302E-2</v>
      </c>
      <c r="D36" s="13">
        <f t="shared" si="15"/>
        <v>167733.51999999999</v>
      </c>
      <c r="E36" s="14">
        <f t="shared" si="16"/>
        <v>202957.56</v>
      </c>
      <c r="F36" s="21">
        <f t="shared" si="17"/>
        <v>7.3952910556469914E-3</v>
      </c>
      <c r="G36" s="25"/>
      <c r="J36" s="146" t="s">
        <v>2</v>
      </c>
      <c r="K36" s="147"/>
      <c r="L36" s="60">
        <f>L25</f>
        <v>24</v>
      </c>
      <c r="M36" s="8">
        <f t="shared" si="18"/>
        <v>5.8394160583941604E-2</v>
      </c>
      <c r="N36" s="61">
        <f>N25</f>
        <v>1468617.8399999999</v>
      </c>
      <c r="O36" s="61">
        <f>O25</f>
        <v>1776860.54</v>
      </c>
      <c r="P36" s="59">
        <f t="shared" si="19"/>
        <v>6.4744574474555575E-2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64</v>
      </c>
      <c r="C39" s="8">
        <f t="shared" si="14"/>
        <v>0.15571776155717762</v>
      </c>
      <c r="D39" s="13">
        <f t="shared" si="15"/>
        <v>361000.15</v>
      </c>
      <c r="E39" s="22">
        <f t="shared" si="16"/>
        <v>436810.18</v>
      </c>
      <c r="F39" s="21">
        <f t="shared" si="17"/>
        <v>1.5916324660040022E-2</v>
      </c>
      <c r="G39" s="25"/>
      <c r="J39" s="146" t="s">
        <v>4</v>
      </c>
      <c r="K39" s="14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88</v>
      </c>
      <c r="C40" s="8">
        <f t="shared" si="14"/>
        <v>0.21411192214111921</v>
      </c>
      <c r="D40" s="13">
        <f t="shared" si="15"/>
        <v>6253702.2000000002</v>
      </c>
      <c r="E40" s="23">
        <f t="shared" si="16"/>
        <v>7566979.669999999</v>
      </c>
      <c r="F40" s="21">
        <f t="shared" si="17"/>
        <v>0.27572275244052807</v>
      </c>
      <c r="G40" s="25"/>
      <c r="J40" s="148" t="s">
        <v>0</v>
      </c>
      <c r="K40" s="149"/>
      <c r="L40" s="83">
        <f>SUM(L34:L39)</f>
        <v>411</v>
      </c>
      <c r="M40" s="17">
        <f>SUM(M34:M39)</f>
        <v>1</v>
      </c>
      <c r="N40" s="84">
        <f>SUM(N34:N39)</f>
        <v>22681609.959999997</v>
      </c>
      <c r="O40" s="85">
        <f>SUM(O34:O39)</f>
        <v>27444161.219999999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210</v>
      </c>
      <c r="C41" s="8">
        <f t="shared" si="14"/>
        <v>0.51094890510948909</v>
      </c>
      <c r="D41" s="13">
        <f t="shared" si="15"/>
        <v>1161924.4099999999</v>
      </c>
      <c r="E41" s="23">
        <f t="shared" si="16"/>
        <v>1405341.6900000002</v>
      </c>
      <c r="F41" s="21">
        <f t="shared" si="17"/>
        <v>5.1207310682020564E-2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3</v>
      </c>
      <c r="C43" s="8">
        <f t="shared" si="14"/>
        <v>7.2992700729927005E-3</v>
      </c>
      <c r="D43" s="13">
        <f t="shared" si="15"/>
        <v>574811.02</v>
      </c>
      <c r="E43" s="14">
        <f t="shared" si="16"/>
        <v>695521.33</v>
      </c>
      <c r="F43" s="21">
        <f t="shared" si="17"/>
        <v>2.5343144008829727E-2</v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411</v>
      </c>
      <c r="C46" s="17">
        <f>SUM(C34:C45)</f>
        <v>1</v>
      </c>
      <c r="D46" s="18">
        <f>SUM(D34:D45)</f>
        <v>22681609.960000001</v>
      </c>
      <c r="E46" s="18">
        <f>SUM(E34:E45)</f>
        <v>27444161.219999995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5" zoomScaleNormal="85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102" t="s">
        <v>62</v>
      </c>
      <c r="J7" s="91">
        <v>45009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BARCELONA D'INFRAESTRUCTURES MUNICIPALS SA  (BIMSA)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6</v>
      </c>
      <c r="C13" s="20">
        <f t="shared" ref="C13:C21" si="0">IF(B13,B13/$B$25,"")</f>
        <v>6.25E-2</v>
      </c>
      <c r="D13" s="4">
        <f>17961563.88+7061402.9</f>
        <v>25022966.780000001</v>
      </c>
      <c r="E13" s="5">
        <f>21733492.29+8544297.51</f>
        <v>30277789.799999997</v>
      </c>
      <c r="F13" s="21">
        <f t="shared" ref="F13:F24" si="1">IF(E13,E13/$E$25,"")</f>
        <v>0.8190292513945715</v>
      </c>
      <c r="G13" s="1">
        <v>11</v>
      </c>
      <c r="H13" s="20">
        <f t="shared" ref="H13:H21" si="2">IF(G13,G13/$G$25,"")</f>
        <v>3.6423841059602648E-2</v>
      </c>
      <c r="I13" s="4">
        <v>1686979.82</v>
      </c>
      <c r="J13" s="5">
        <v>2041245.58</v>
      </c>
      <c r="K13" s="21">
        <f t="shared" ref="K13:K21" si="3">IF(J13,J13/$J$25,"")</f>
        <v>0.39544864886939513</v>
      </c>
      <c r="L13" s="1">
        <v>2</v>
      </c>
      <c r="M13" s="20">
        <f t="shared" ref="M13:M21" si="4">IF(L13,L13/$L$25,"")</f>
        <v>0.11764705882352941</v>
      </c>
      <c r="N13" s="4">
        <v>320258.93</v>
      </c>
      <c r="O13" s="5">
        <v>387513.31</v>
      </c>
      <c r="P13" s="21">
        <f t="shared" ref="P13:P21" si="5">IF(O13,O13/$O$25,"")</f>
        <v>0.76197876985732038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>
        <v>10</v>
      </c>
      <c r="C14" s="20">
        <f t="shared" si="0"/>
        <v>0.10416666666666667</v>
      </c>
      <c r="D14" s="6">
        <v>2887344.86</v>
      </c>
      <c r="E14" s="7">
        <v>3493687.28</v>
      </c>
      <c r="F14" s="21">
        <f t="shared" si="1"/>
        <v>9.4505976045356405E-2</v>
      </c>
      <c r="G14" s="2">
        <v>9</v>
      </c>
      <c r="H14" s="20">
        <f t="shared" si="2"/>
        <v>2.9801324503311258E-2</v>
      </c>
      <c r="I14" s="6">
        <f>293724.47+41076.34</f>
        <v>334800.80999999994</v>
      </c>
      <c r="J14" s="7">
        <f>355406.61+49702.37</f>
        <v>405108.98</v>
      </c>
      <c r="K14" s="21">
        <f t="shared" si="3"/>
        <v>7.8481394083831313E-2</v>
      </c>
      <c r="L14" s="2">
        <v>1</v>
      </c>
      <c r="M14" s="20">
        <f t="shared" si="4"/>
        <v>5.8823529411764705E-2</v>
      </c>
      <c r="N14" s="6">
        <v>47469.9</v>
      </c>
      <c r="O14" s="7">
        <v>57438.58</v>
      </c>
      <c r="P14" s="21">
        <f t="shared" si="5"/>
        <v>0.112943161954234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2</v>
      </c>
      <c r="C15" s="20">
        <f t="shared" si="0"/>
        <v>2.0833333333333332E-2</v>
      </c>
      <c r="D15" s="6">
        <v>116767.18</v>
      </c>
      <c r="E15" s="7">
        <v>141288.29</v>
      </c>
      <c r="F15" s="21">
        <f t="shared" si="1"/>
        <v>3.8219184145838522E-3</v>
      </c>
      <c r="G15" s="2">
        <v>11</v>
      </c>
      <c r="H15" s="20">
        <f t="shared" si="2"/>
        <v>3.6423841059602648E-2</v>
      </c>
      <c r="I15" s="6">
        <f>200956.17+37459.84</f>
        <v>238416.01</v>
      </c>
      <c r="J15" s="7">
        <f>243156.97+45326.4</f>
        <v>288483.37</v>
      </c>
      <c r="K15" s="21">
        <f t="shared" si="3"/>
        <v>5.5887620777010961E-2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>
        <v>61</v>
      </c>
      <c r="C18" s="66">
        <f t="shared" si="0"/>
        <v>0.63541666666666663</v>
      </c>
      <c r="D18" s="69">
        <v>1507673.85</v>
      </c>
      <c r="E18" s="70">
        <v>1824198.61</v>
      </c>
      <c r="F18" s="67">
        <f t="shared" si="1"/>
        <v>4.9345478379115973E-2</v>
      </c>
      <c r="G18" s="71">
        <v>21</v>
      </c>
      <c r="H18" s="66">
        <f t="shared" si="2"/>
        <v>6.9536423841059597E-2</v>
      </c>
      <c r="I18" s="69">
        <v>49846.53</v>
      </c>
      <c r="J18" s="70">
        <v>60314.3</v>
      </c>
      <c r="K18" s="67">
        <f t="shared" si="3"/>
        <v>1.1684634458585507E-2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>
        <v>5</v>
      </c>
      <c r="C19" s="20">
        <f t="shared" si="0"/>
        <v>5.2083333333333336E-2</v>
      </c>
      <c r="D19" s="6">
        <v>778441.73</v>
      </c>
      <c r="E19" s="7">
        <v>941914.49</v>
      </c>
      <c r="F19" s="21">
        <f t="shared" si="1"/>
        <v>2.5479254751362323E-2</v>
      </c>
      <c r="G19" s="2">
        <v>89</v>
      </c>
      <c r="H19" s="20">
        <f t="shared" si="2"/>
        <v>0.29470198675496689</v>
      </c>
      <c r="I19" s="6">
        <v>1011655.18</v>
      </c>
      <c r="J19" s="7">
        <f>1224051.41+51.36</f>
        <v>1224102.77</v>
      </c>
      <c r="K19" s="21">
        <f t="shared" si="3"/>
        <v>0.23714431581220324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12</v>
      </c>
      <c r="C20" s="66">
        <f t="shared" si="0"/>
        <v>0.125</v>
      </c>
      <c r="D20" s="69">
        <v>239712.32</v>
      </c>
      <c r="E20" s="70">
        <v>289019.5</v>
      </c>
      <c r="F20" s="21">
        <f t="shared" si="1"/>
        <v>7.8181210150099316E-3</v>
      </c>
      <c r="G20" s="68">
        <v>159</v>
      </c>
      <c r="H20" s="66">
        <f t="shared" si="2"/>
        <v>0.52649006622516559</v>
      </c>
      <c r="I20" s="69">
        <v>873566.88</v>
      </c>
      <c r="J20" s="70">
        <v>1056186.05</v>
      </c>
      <c r="K20" s="21">
        <f t="shared" si="3"/>
        <v>0.20461396243523203</v>
      </c>
      <c r="L20" s="68">
        <v>14</v>
      </c>
      <c r="M20" s="66">
        <f t="shared" si="4"/>
        <v>0.82352941176470584</v>
      </c>
      <c r="N20" s="69">
        <v>53031.199999999997</v>
      </c>
      <c r="O20" s="70">
        <v>63609.93</v>
      </c>
      <c r="P20" s="67">
        <f t="shared" si="5"/>
        <v>0.12507806818844561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>
        <v>2</v>
      </c>
      <c r="H22" s="20">
        <f t="shared" ref="H22:H23" si="13">IF(G22,G22/$G$25,"")</f>
        <v>6.6225165562913907E-3</v>
      </c>
      <c r="I22" s="6">
        <v>71410.210000000006</v>
      </c>
      <c r="J22" s="7">
        <v>86406.35</v>
      </c>
      <c r="K22" s="21">
        <f t="shared" ref="K22:K23" si="14">IF(J22,J22/$J$25,"")</f>
        <v>1.6739423563741931E-2</v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96</v>
      </c>
      <c r="C25" s="17">
        <f t="shared" si="32"/>
        <v>1</v>
      </c>
      <c r="D25" s="18">
        <f t="shared" si="32"/>
        <v>30552906.720000003</v>
      </c>
      <c r="E25" s="18">
        <f t="shared" si="32"/>
        <v>36967897.969999999</v>
      </c>
      <c r="F25" s="19">
        <f t="shared" si="32"/>
        <v>1</v>
      </c>
      <c r="G25" s="16">
        <f t="shared" si="32"/>
        <v>302</v>
      </c>
      <c r="H25" s="17">
        <f t="shared" si="32"/>
        <v>1</v>
      </c>
      <c r="I25" s="18">
        <f t="shared" si="32"/>
        <v>4266675.4399999995</v>
      </c>
      <c r="J25" s="18">
        <f t="shared" si="32"/>
        <v>5161847.3999999994</v>
      </c>
      <c r="K25" s="19">
        <f t="shared" si="32"/>
        <v>1.0000000000000002</v>
      </c>
      <c r="L25" s="16">
        <f t="shared" si="32"/>
        <v>17</v>
      </c>
      <c r="M25" s="17">
        <f t="shared" si="32"/>
        <v>1</v>
      </c>
      <c r="N25" s="18">
        <f t="shared" si="32"/>
        <v>420760.03</v>
      </c>
      <c r="O25" s="18">
        <f t="shared" si="32"/>
        <v>508561.82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35" hidden="1" customHeight="1" x14ac:dyDescent="0.25">
      <c r="A27" s="12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7" t="str">
        <f>'CONTRACTACIO 1r TR 2022'!A28:Q28</f>
        <v>https://bcnroc.ajuntament.barcelona.cat/jspui/bitstream/11703/123722/5/GM_Pressupost_2022.pdf#page=265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11"/>
      <c r="C32" s="112"/>
      <c r="D32" s="112"/>
      <c r="E32" s="112"/>
      <c r="F32" s="113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19</v>
      </c>
      <c r="C34" s="8">
        <f t="shared" ref="C34:C45" si="34">IF(B34,B34/$B$46,"")</f>
        <v>4.5783132530120479E-2</v>
      </c>
      <c r="D34" s="10">
        <f t="shared" ref="D34:D45" si="35">D13+I13+N13+S13+AC13+X13</f>
        <v>27030205.530000001</v>
      </c>
      <c r="E34" s="11">
        <f t="shared" ref="E34:E45" si="36">E13+J13+O13+T13+AD13+Y13</f>
        <v>32706548.689999994</v>
      </c>
      <c r="F34" s="21">
        <f t="shared" ref="F34:F42" si="37">IF(E34,E34/$E$46,"")</f>
        <v>0.76706958707944906</v>
      </c>
      <c r="J34" s="150" t="s">
        <v>3</v>
      </c>
      <c r="K34" s="151"/>
      <c r="L34" s="57">
        <f>B25</f>
        <v>96</v>
      </c>
      <c r="M34" s="8">
        <f t="shared" ref="M34:M39" si="38">IF(L34,L34/$L$40,"")</f>
        <v>0.23132530120481928</v>
      </c>
      <c r="N34" s="58">
        <f>D25</f>
        <v>30552906.720000003</v>
      </c>
      <c r="O34" s="58">
        <f>E25</f>
        <v>36967897.969999999</v>
      </c>
      <c r="P34" s="59">
        <f t="shared" ref="P34:P39" si="39">IF(O34,O34/$O$40,"")</f>
        <v>0.86701138967051006</v>
      </c>
    </row>
    <row r="35" spans="1:33" s="25" customFormat="1" ht="30" customHeight="1" x14ac:dyDescent="0.3">
      <c r="A35" s="43" t="s">
        <v>18</v>
      </c>
      <c r="B35" s="12">
        <f t="shared" si="33"/>
        <v>20</v>
      </c>
      <c r="C35" s="8">
        <f t="shared" si="34"/>
        <v>4.8192771084337352E-2</v>
      </c>
      <c r="D35" s="13">
        <f t="shared" si="35"/>
        <v>3269615.57</v>
      </c>
      <c r="E35" s="14">
        <f t="shared" si="36"/>
        <v>3956234.84</v>
      </c>
      <c r="F35" s="21">
        <f t="shared" si="37"/>
        <v>9.278592656998963E-2</v>
      </c>
      <c r="J35" s="146" t="s">
        <v>1</v>
      </c>
      <c r="K35" s="147"/>
      <c r="L35" s="60">
        <f>G25</f>
        <v>302</v>
      </c>
      <c r="M35" s="8">
        <f t="shared" si="38"/>
        <v>0.72771084337349401</v>
      </c>
      <c r="N35" s="61">
        <f>I25</f>
        <v>4266675.4399999995</v>
      </c>
      <c r="O35" s="61">
        <f>J25</f>
        <v>5161847.3999999994</v>
      </c>
      <c r="P35" s="59">
        <f t="shared" si="39"/>
        <v>0.12106126486209594</v>
      </c>
    </row>
    <row r="36" spans="1:33" ht="30" customHeight="1" x14ac:dyDescent="0.3">
      <c r="A36" s="43" t="s">
        <v>19</v>
      </c>
      <c r="B36" s="12">
        <f t="shared" si="33"/>
        <v>13</v>
      </c>
      <c r="C36" s="8">
        <f t="shared" si="34"/>
        <v>3.1325301204819279E-2</v>
      </c>
      <c r="D36" s="13">
        <f t="shared" si="35"/>
        <v>355183.19</v>
      </c>
      <c r="E36" s="14">
        <f t="shared" si="36"/>
        <v>429771.66000000003</v>
      </c>
      <c r="F36" s="21">
        <f t="shared" si="37"/>
        <v>1.0079472857233762E-2</v>
      </c>
      <c r="G36" s="25"/>
      <c r="J36" s="146" t="s">
        <v>2</v>
      </c>
      <c r="K36" s="147"/>
      <c r="L36" s="60">
        <f>L25</f>
        <v>17</v>
      </c>
      <c r="M36" s="8">
        <f t="shared" si="38"/>
        <v>4.0963855421686748E-2</v>
      </c>
      <c r="N36" s="61">
        <f>N25</f>
        <v>420760.03</v>
      </c>
      <c r="O36" s="61">
        <f>O25</f>
        <v>508561.82</v>
      </c>
      <c r="P36" s="59">
        <f t="shared" si="39"/>
        <v>1.1927345467394013E-2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6" t="s">
        <v>34</v>
      </c>
      <c r="K37" s="147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82</v>
      </c>
      <c r="C39" s="8">
        <f t="shared" si="34"/>
        <v>0.19759036144578312</v>
      </c>
      <c r="D39" s="13">
        <f t="shared" si="35"/>
        <v>1557520.3800000001</v>
      </c>
      <c r="E39" s="22">
        <f t="shared" si="36"/>
        <v>1884512.9100000001</v>
      </c>
      <c r="F39" s="21">
        <f t="shared" si="37"/>
        <v>4.4197648410441048E-2</v>
      </c>
      <c r="G39" s="25"/>
      <c r="J39" s="146" t="s">
        <v>4</v>
      </c>
      <c r="K39" s="14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94</v>
      </c>
      <c r="C40" s="8">
        <f t="shared" si="34"/>
        <v>0.22650602409638554</v>
      </c>
      <c r="D40" s="13">
        <f t="shared" si="35"/>
        <v>1790096.9100000001</v>
      </c>
      <c r="E40" s="23">
        <f t="shared" si="36"/>
        <v>2166017.2599999998</v>
      </c>
      <c r="F40" s="21">
        <f t="shared" si="37"/>
        <v>5.0799794896829259E-2</v>
      </c>
      <c r="G40" s="25"/>
      <c r="J40" s="148" t="s">
        <v>0</v>
      </c>
      <c r="K40" s="149"/>
      <c r="L40" s="83">
        <f>SUM(L34:L39)</f>
        <v>415</v>
      </c>
      <c r="M40" s="17">
        <f>SUM(M34:M39)</f>
        <v>1</v>
      </c>
      <c r="N40" s="84">
        <f>SUM(N34:N39)</f>
        <v>35240342.190000005</v>
      </c>
      <c r="O40" s="85">
        <f>SUM(O34:O39)</f>
        <v>42638307.189999998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185</v>
      </c>
      <c r="C41" s="8">
        <f t="shared" si="34"/>
        <v>0.44578313253012047</v>
      </c>
      <c r="D41" s="13">
        <f t="shared" si="35"/>
        <v>1166310.3999999999</v>
      </c>
      <c r="E41" s="23">
        <f t="shared" si="36"/>
        <v>1408815.48</v>
      </c>
      <c r="F41" s="21">
        <f t="shared" si="37"/>
        <v>3.3041074396368414E-2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2</v>
      </c>
      <c r="C43" s="8">
        <f t="shared" si="34"/>
        <v>4.8192771084337354E-3</v>
      </c>
      <c r="D43" s="13">
        <f t="shared" si="35"/>
        <v>71410.210000000006</v>
      </c>
      <c r="E43" s="14">
        <f t="shared" si="36"/>
        <v>86406.35</v>
      </c>
      <c r="F43" s="21">
        <f t="shared" ref="F43" si="40">IF(E43,E43/$E$46,"")</f>
        <v>2.0264957896889719E-3</v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415</v>
      </c>
      <c r="C46" s="17">
        <f>SUM(C34:C45)</f>
        <v>1</v>
      </c>
      <c r="D46" s="18">
        <f>SUM(D34:D45)</f>
        <v>35240342.189999998</v>
      </c>
      <c r="E46" s="18">
        <f>SUM(E34:E45)</f>
        <v>42638307.18999999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Normal="100" workbookViewId="0">
      <selection activeCell="I7" sqref="I7: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102" t="s">
        <v>62</v>
      </c>
      <c r="J7" s="91">
        <v>45009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BARCELONA D'INFRAESTRUCTURES MUNICIPALS SA  (BIMSA)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38</v>
      </c>
      <c r="C13" s="20">
        <f t="shared" ref="C13:C23" si="0">IF(B13,B13/$B$25,"")</f>
        <v>0.4175824175824176</v>
      </c>
      <c r="D13" s="4">
        <v>90361109.510000005</v>
      </c>
      <c r="E13" s="5">
        <v>109336942.51000001</v>
      </c>
      <c r="F13" s="21">
        <f t="shared" ref="F13:F24" si="1">IF(E13,E13/$E$25,"")</f>
        <v>0.90371490425752155</v>
      </c>
      <c r="G13" s="1">
        <v>28</v>
      </c>
      <c r="H13" s="20">
        <f t="shared" ref="H13:H23" si="2">IF(G13,G13/$G$25,"")</f>
        <v>0.10526315789473684</v>
      </c>
      <c r="I13" s="4">
        <v>3088881.76</v>
      </c>
      <c r="J13" s="5">
        <v>3737546.93</v>
      </c>
      <c r="K13" s="21">
        <f t="shared" ref="K13:K23" si="3">IF(J13,J13/$J$25,"")</f>
        <v>0.581337360483138</v>
      </c>
      <c r="L13" s="1">
        <v>7</v>
      </c>
      <c r="M13" s="20">
        <f t="shared" ref="M13:M23" si="4">IF(L13,L13/$L$25,"")</f>
        <v>0.5</v>
      </c>
      <c r="N13" s="4">
        <v>1516086.62</v>
      </c>
      <c r="O13" s="5">
        <v>1834464.81</v>
      </c>
      <c r="P13" s="21">
        <f t="shared" ref="P13:P23" si="5">IF(O13,O13/$O$25,"")</f>
        <v>0.98832520144374647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>
        <v>12</v>
      </c>
      <c r="C14" s="20">
        <f t="shared" si="0"/>
        <v>0.13186813186813187</v>
      </c>
      <c r="D14" s="6">
        <v>7069222.2599999998</v>
      </c>
      <c r="E14" s="7">
        <v>8553758.9299999997</v>
      </c>
      <c r="F14" s="21">
        <f t="shared" si="1"/>
        <v>7.0700343863739065E-2</v>
      </c>
      <c r="G14" s="2">
        <v>3</v>
      </c>
      <c r="H14" s="20">
        <f t="shared" si="2"/>
        <v>1.1278195488721804E-2</v>
      </c>
      <c r="I14" s="6">
        <v>90162.99</v>
      </c>
      <c r="J14" s="7">
        <v>107605.51</v>
      </c>
      <c r="K14" s="21">
        <f t="shared" si="3"/>
        <v>1.6736941188546333E-2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2</v>
      </c>
      <c r="C15" s="20">
        <f t="shared" si="0"/>
        <v>2.197802197802198E-2</v>
      </c>
      <c r="D15" s="6">
        <v>96414.86</v>
      </c>
      <c r="E15" s="7">
        <v>116661.98</v>
      </c>
      <c r="F15" s="21">
        <f t="shared" si="1"/>
        <v>9.6425935887634951E-4</v>
      </c>
      <c r="G15" s="2">
        <v>6</v>
      </c>
      <c r="H15" s="20">
        <f t="shared" si="2"/>
        <v>2.2556390977443608E-2</v>
      </c>
      <c r="I15" s="6">
        <f>78067.25+25453.25</f>
        <v>103520.5</v>
      </c>
      <c r="J15" s="7">
        <f>94461.37+30798.43</f>
        <v>125259.79999999999</v>
      </c>
      <c r="K15" s="21">
        <f t="shared" si="3"/>
        <v>1.9482886200614412E-2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>
        <v>1</v>
      </c>
      <c r="H16" s="20">
        <f t="shared" si="2"/>
        <v>3.7593984962406013E-3</v>
      </c>
      <c r="I16" s="6">
        <v>156854.97</v>
      </c>
      <c r="J16" s="7">
        <v>189794.51</v>
      </c>
      <c r="K16" s="21">
        <f t="shared" si="3"/>
        <v>2.9520603097173827E-2</v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>
        <v>22</v>
      </c>
      <c r="C18" s="66">
        <f t="shared" si="0"/>
        <v>0.24175824175824176</v>
      </c>
      <c r="D18" s="69">
        <v>423610.45</v>
      </c>
      <c r="E18" s="70">
        <v>512568.64</v>
      </c>
      <c r="F18" s="67">
        <f t="shared" si="1"/>
        <v>4.2365911172305018E-3</v>
      </c>
      <c r="G18" s="71">
        <v>19</v>
      </c>
      <c r="H18" s="66">
        <f t="shared" si="2"/>
        <v>7.1428571428571425E-2</v>
      </c>
      <c r="I18" s="69">
        <v>40367.82</v>
      </c>
      <c r="J18" s="70">
        <v>48845.06</v>
      </c>
      <c r="K18" s="67">
        <f t="shared" si="3"/>
        <v>7.5973516279140068E-3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7</v>
      </c>
      <c r="C19" s="20">
        <f t="shared" si="0"/>
        <v>7.6923076923076927E-2</v>
      </c>
      <c r="D19" s="6">
        <v>1847926.82</v>
      </c>
      <c r="E19" s="7">
        <v>2235991.4500000002</v>
      </c>
      <c r="F19" s="21">
        <f t="shared" si="1"/>
        <v>1.8481391126997839E-2</v>
      </c>
      <c r="G19" s="2">
        <v>91</v>
      </c>
      <c r="H19" s="20">
        <f t="shared" si="2"/>
        <v>0.34210526315789475</v>
      </c>
      <c r="I19" s="6">
        <v>993202.44</v>
      </c>
      <c r="J19" s="7">
        <v>1201774.95</v>
      </c>
      <c r="K19" s="21">
        <f t="shared" si="3"/>
        <v>0.18692385417826848</v>
      </c>
      <c r="L19" s="2">
        <v>1</v>
      </c>
      <c r="M19" s="20">
        <f t="shared" si="4"/>
        <v>7.1428571428571425E-2</v>
      </c>
      <c r="N19" s="6">
        <v>1412.4</v>
      </c>
      <c r="O19" s="7">
        <v>1709</v>
      </c>
      <c r="P19" s="21">
        <f t="shared" si="5"/>
        <v>9.2073053680836894E-4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10</v>
      </c>
      <c r="C20" s="66">
        <f t="shared" si="0"/>
        <v>0.10989010989010989</v>
      </c>
      <c r="D20" s="69">
        <v>190229.17</v>
      </c>
      <c r="E20" s="70">
        <v>230177.3</v>
      </c>
      <c r="F20" s="21">
        <f t="shared" si="1"/>
        <v>1.9025102756346942E-3</v>
      </c>
      <c r="G20" s="68">
        <v>114</v>
      </c>
      <c r="H20" s="66">
        <f t="shared" si="2"/>
        <v>0.42857142857142855</v>
      </c>
      <c r="I20" s="69">
        <v>660836.65</v>
      </c>
      <c r="J20" s="70">
        <v>799552.24</v>
      </c>
      <c r="K20" s="67">
        <f t="shared" si="3"/>
        <v>0.12436220801379487</v>
      </c>
      <c r="L20" s="68">
        <v>6</v>
      </c>
      <c r="M20" s="66">
        <f t="shared" si="4"/>
        <v>0.42857142857142855</v>
      </c>
      <c r="N20" s="69">
        <v>16549.830000000002</v>
      </c>
      <c r="O20" s="70">
        <v>19961</v>
      </c>
      <c r="P20" s="67">
        <f t="shared" si="5"/>
        <v>1.0754068019445204E-2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>
        <v>4</v>
      </c>
      <c r="H22" s="20">
        <f t="shared" si="2"/>
        <v>1.5037593984962405E-2</v>
      </c>
      <c r="I22" s="6">
        <v>180861.96</v>
      </c>
      <c r="J22" s="7">
        <v>218842.97</v>
      </c>
      <c r="K22" s="21">
        <f t="shared" si="3"/>
        <v>3.4038795210550185E-2</v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91</v>
      </c>
      <c r="C25" s="17">
        <f t="shared" si="22"/>
        <v>1.0000000000000002</v>
      </c>
      <c r="D25" s="18">
        <f t="shared" si="22"/>
        <v>99988513.070000008</v>
      </c>
      <c r="E25" s="18">
        <f t="shared" si="22"/>
        <v>120986100.81</v>
      </c>
      <c r="F25" s="19">
        <f t="shared" si="22"/>
        <v>1</v>
      </c>
      <c r="G25" s="16">
        <f t="shared" si="22"/>
        <v>266</v>
      </c>
      <c r="H25" s="17">
        <f t="shared" si="22"/>
        <v>0.99999999999999989</v>
      </c>
      <c r="I25" s="18">
        <f t="shared" si="22"/>
        <v>5314689.0900000008</v>
      </c>
      <c r="J25" s="18">
        <f t="shared" si="22"/>
        <v>6429221.9699999997</v>
      </c>
      <c r="K25" s="19">
        <f t="shared" si="22"/>
        <v>1</v>
      </c>
      <c r="L25" s="16">
        <f t="shared" si="22"/>
        <v>14</v>
      </c>
      <c r="M25" s="17">
        <f t="shared" si="22"/>
        <v>1</v>
      </c>
      <c r="N25" s="18">
        <f t="shared" si="22"/>
        <v>1534048.85</v>
      </c>
      <c r="O25" s="18">
        <f t="shared" si="22"/>
        <v>1856134.81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25">
      <c r="A27" s="12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7" t="str">
        <f>'CONTRACTACIO 1r TR 2022'!A28:Q28</f>
        <v>https://bcnroc.ajuntament.barcelona.cat/jspui/bitstream/11703/123722/5/GM_Pressupost_2022.pdf#page=265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73</v>
      </c>
      <c r="C34" s="8">
        <f t="shared" ref="C34:C42" si="24">IF(B34,B34/$B$46,"")</f>
        <v>0.19676549865229109</v>
      </c>
      <c r="D34" s="10">
        <f t="shared" ref="D34:D45" si="25">D13+I13+N13+S13+AC13+X13</f>
        <v>94966077.890000015</v>
      </c>
      <c r="E34" s="11">
        <f t="shared" ref="E34:E45" si="26">E13+J13+O13+T13+AD13+Y13</f>
        <v>114908954.25000001</v>
      </c>
      <c r="F34" s="21">
        <f t="shared" ref="F34:F43" si="27">IF(E34,E34/$E$46,"")</f>
        <v>0.88889656225930069</v>
      </c>
      <c r="J34" s="150" t="s">
        <v>3</v>
      </c>
      <c r="K34" s="151"/>
      <c r="L34" s="57">
        <f>B25</f>
        <v>91</v>
      </c>
      <c r="M34" s="8">
        <f>IF(L34,L34/$L$40,"")</f>
        <v>0.24528301886792453</v>
      </c>
      <c r="N34" s="58">
        <f>D25</f>
        <v>99988513.070000008</v>
      </c>
      <c r="O34" s="58">
        <f>E25</f>
        <v>120986100.81</v>
      </c>
      <c r="P34" s="59">
        <f>IF(O34,O34/$O$40,"")</f>
        <v>0.93590729976699105</v>
      </c>
    </row>
    <row r="35" spans="1:33" s="25" customFormat="1" ht="30" customHeight="1" x14ac:dyDescent="0.3">
      <c r="A35" s="43" t="s">
        <v>18</v>
      </c>
      <c r="B35" s="12">
        <f t="shared" si="23"/>
        <v>15</v>
      </c>
      <c r="C35" s="8">
        <f t="shared" si="24"/>
        <v>4.0431266846361183E-2</v>
      </c>
      <c r="D35" s="13">
        <f t="shared" si="25"/>
        <v>7159385.25</v>
      </c>
      <c r="E35" s="14">
        <f t="shared" si="26"/>
        <v>8661364.4399999995</v>
      </c>
      <c r="F35" s="21">
        <f t="shared" si="27"/>
        <v>6.7001367521286548E-2</v>
      </c>
      <c r="J35" s="146" t="s">
        <v>1</v>
      </c>
      <c r="K35" s="147"/>
      <c r="L35" s="60">
        <f>G25</f>
        <v>266</v>
      </c>
      <c r="M35" s="8">
        <f>IF(L35,L35/$L$40,"")</f>
        <v>0.71698113207547165</v>
      </c>
      <c r="N35" s="61">
        <f>I25</f>
        <v>5314689.0900000008</v>
      </c>
      <c r="O35" s="61">
        <f>J25</f>
        <v>6429221.9699999997</v>
      </c>
      <c r="P35" s="59">
        <f>IF(O35,O35/$O$40,"")</f>
        <v>4.973427305500841E-2</v>
      </c>
    </row>
    <row r="36" spans="1:33" ht="30" customHeight="1" x14ac:dyDescent="0.3">
      <c r="A36" s="43" t="s">
        <v>19</v>
      </c>
      <c r="B36" s="12">
        <f t="shared" si="23"/>
        <v>8</v>
      </c>
      <c r="C36" s="8">
        <f t="shared" si="24"/>
        <v>2.15633423180593E-2</v>
      </c>
      <c r="D36" s="13">
        <f t="shared" si="25"/>
        <v>199935.35999999999</v>
      </c>
      <c r="E36" s="14">
        <f t="shared" si="26"/>
        <v>241921.77999999997</v>
      </c>
      <c r="F36" s="21">
        <f t="shared" si="27"/>
        <v>1.8714245550420262E-3</v>
      </c>
      <c r="G36" s="25"/>
      <c r="J36" s="146" t="s">
        <v>2</v>
      </c>
      <c r="K36" s="147"/>
      <c r="L36" s="60">
        <f>L25</f>
        <v>14</v>
      </c>
      <c r="M36" s="8">
        <f>IF(L36,L36/$L$40,"")</f>
        <v>3.7735849056603772E-2</v>
      </c>
      <c r="N36" s="61">
        <f>N25</f>
        <v>1534048.85</v>
      </c>
      <c r="O36" s="61">
        <f>O25</f>
        <v>1856134.81</v>
      </c>
      <c r="P36" s="59">
        <f>IF(O36,O36/$O$40,"")</f>
        <v>1.4358427178000538E-2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1</v>
      </c>
      <c r="C37" s="8">
        <f t="shared" si="24"/>
        <v>2.6954177897574125E-3</v>
      </c>
      <c r="D37" s="13">
        <f t="shared" si="25"/>
        <v>156854.97</v>
      </c>
      <c r="E37" s="14">
        <f t="shared" si="26"/>
        <v>189794.51</v>
      </c>
      <c r="F37" s="21">
        <f t="shared" si="27"/>
        <v>1.4681857351833698E-3</v>
      </c>
      <c r="G37" s="25"/>
      <c r="J37" s="146" t="s">
        <v>34</v>
      </c>
      <c r="K37" s="147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6" t="s">
        <v>5</v>
      </c>
      <c r="K38" s="147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41</v>
      </c>
      <c r="C39" s="8">
        <f t="shared" si="24"/>
        <v>0.11051212938005391</v>
      </c>
      <c r="D39" s="13">
        <f t="shared" si="25"/>
        <v>463978.27</v>
      </c>
      <c r="E39" s="22">
        <f t="shared" si="26"/>
        <v>561413.69999999995</v>
      </c>
      <c r="F39" s="21">
        <f t="shared" si="27"/>
        <v>4.3429053131016047E-3</v>
      </c>
      <c r="G39" s="25"/>
      <c r="J39" s="146" t="s">
        <v>4</v>
      </c>
      <c r="K39" s="147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99</v>
      </c>
      <c r="C40" s="8">
        <f t="shared" si="24"/>
        <v>0.26684636118598382</v>
      </c>
      <c r="D40" s="13">
        <f t="shared" si="25"/>
        <v>2842541.6599999997</v>
      </c>
      <c r="E40" s="23">
        <f t="shared" si="26"/>
        <v>3439475.4000000004</v>
      </c>
      <c r="F40" s="21">
        <f t="shared" si="27"/>
        <v>2.6606611112166074E-2</v>
      </c>
      <c r="G40" s="25"/>
      <c r="J40" s="148" t="s">
        <v>0</v>
      </c>
      <c r="K40" s="149"/>
      <c r="L40" s="83">
        <f>SUM(L34:L39)</f>
        <v>371</v>
      </c>
      <c r="M40" s="17">
        <f>SUM(M34:M39)</f>
        <v>1</v>
      </c>
      <c r="N40" s="84">
        <f>SUM(N34:N39)</f>
        <v>106837251.01000001</v>
      </c>
      <c r="O40" s="85">
        <f>SUM(O34:O39)</f>
        <v>129271457.59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130</v>
      </c>
      <c r="C41" s="8">
        <f t="shared" si="24"/>
        <v>0.35040431266846361</v>
      </c>
      <c r="D41" s="13">
        <f t="shared" si="25"/>
        <v>867615.65</v>
      </c>
      <c r="E41" s="23">
        <f t="shared" si="26"/>
        <v>1049690.54</v>
      </c>
      <c r="F41" s="21">
        <f t="shared" si="27"/>
        <v>8.1200487684545165E-3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4</v>
      </c>
      <c r="C43" s="8">
        <f t="shared" ref="C43:C44" si="30">IF(B43,B43/$B$46,"")</f>
        <v>1.078167115902965E-2</v>
      </c>
      <c r="D43" s="13">
        <f t="shared" si="25"/>
        <v>180861.96</v>
      </c>
      <c r="E43" s="14">
        <f t="shared" si="26"/>
        <v>218842.97</v>
      </c>
      <c r="F43" s="21">
        <f t="shared" si="27"/>
        <v>1.692894735465015E-3</v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371</v>
      </c>
      <c r="C46" s="17">
        <f>SUM(C34:C45)</f>
        <v>0.99999999999999989</v>
      </c>
      <c r="D46" s="18">
        <f>SUM(D34:D45)</f>
        <v>106837251.01000001</v>
      </c>
      <c r="E46" s="18">
        <f>SUM(E34:E45)</f>
        <v>129271457.59000003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4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45009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BARCELONA D'INFRAESTRUCTURES MUNICIPALS SA  (BIMSA)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21</v>
      </c>
      <c r="C13" s="20">
        <f t="shared" ref="C13:C21" si="0">IF(B13,B13/$B$25,"")</f>
        <v>0.16535433070866143</v>
      </c>
      <c r="D13" s="4">
        <v>30937349.140000001</v>
      </c>
      <c r="E13" s="5">
        <v>37434192.460000001</v>
      </c>
      <c r="F13" s="21">
        <f t="shared" ref="F13:F24" si="1">IF(E13,E13/$E$25,"")</f>
        <v>0.6340278127784762</v>
      </c>
      <c r="G13" s="1">
        <v>19</v>
      </c>
      <c r="H13" s="20">
        <f t="shared" ref="H13:H21" si="2">IF(G13,G13/$G$25,"")</f>
        <v>5.3370786516853931E-2</v>
      </c>
      <c r="I13" s="4">
        <v>2581981.98</v>
      </c>
      <c r="J13" s="5">
        <v>3120497.01</v>
      </c>
      <c r="K13" s="21">
        <f t="shared" ref="K13:K21" si="3">IF(J13,J13/$J$25,"")</f>
        <v>0.43942126880597221</v>
      </c>
      <c r="L13" s="1">
        <v>8</v>
      </c>
      <c r="M13" s="20">
        <f>IF(L13,L13/$L$25,"")</f>
        <v>0.44444444444444442</v>
      </c>
      <c r="N13" s="4">
        <v>997148.67</v>
      </c>
      <c r="O13" s="5">
        <v>1206549.8899999999</v>
      </c>
      <c r="P13" s="21">
        <f>IF(O13,O13/$O$25,"")</f>
        <v>0.96055419798684916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>
        <v>17</v>
      </c>
      <c r="C14" s="20">
        <f t="shared" si="0"/>
        <v>0.13385826771653545</v>
      </c>
      <c r="D14" s="6">
        <v>9686303.2599999998</v>
      </c>
      <c r="E14" s="7">
        <v>11720426.939999999</v>
      </c>
      <c r="F14" s="21">
        <f t="shared" si="1"/>
        <v>0.1985104037048093</v>
      </c>
      <c r="G14" s="2">
        <v>13</v>
      </c>
      <c r="H14" s="20">
        <f t="shared" si="2"/>
        <v>3.6516853932584269E-2</v>
      </c>
      <c r="I14" s="6">
        <v>522065.89</v>
      </c>
      <c r="J14" s="7">
        <v>631699.72</v>
      </c>
      <c r="K14" s="21">
        <f t="shared" si="3"/>
        <v>8.8954513200055069E-2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12</v>
      </c>
      <c r="H15" s="20">
        <f t="shared" si="2"/>
        <v>3.3707865168539325E-2</v>
      </c>
      <c r="I15" s="6">
        <v>248886.66</v>
      </c>
      <c r="J15" s="7">
        <v>301152.86</v>
      </c>
      <c r="K15" s="21">
        <f t="shared" si="3"/>
        <v>4.2407658594663201E-2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>
        <v>60</v>
      </c>
      <c r="C18" s="66">
        <f t="shared" si="0"/>
        <v>0.47244094488188976</v>
      </c>
      <c r="D18" s="69">
        <v>275044.74</v>
      </c>
      <c r="E18" s="70">
        <v>332804.14</v>
      </c>
      <c r="F18" s="67">
        <f t="shared" si="1"/>
        <v>5.6367472383247394E-3</v>
      </c>
      <c r="G18" s="71">
        <v>41</v>
      </c>
      <c r="H18" s="66">
        <f t="shared" si="2"/>
        <v>0.1151685393258427</v>
      </c>
      <c r="I18" s="69">
        <v>33996.339999999997</v>
      </c>
      <c r="J18" s="70">
        <v>41135.57</v>
      </c>
      <c r="K18" s="67">
        <f t="shared" si="3"/>
        <v>5.7926171069963266E-3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>
        <v>22</v>
      </c>
      <c r="C19" s="20">
        <f t="shared" si="0"/>
        <v>0.17322834645669291</v>
      </c>
      <c r="D19" s="6">
        <v>7772496.5999999996</v>
      </c>
      <c r="E19" s="7">
        <v>9404720.8900000006</v>
      </c>
      <c r="F19" s="21">
        <f t="shared" si="1"/>
        <v>0.15928898752257856</v>
      </c>
      <c r="G19" s="2">
        <v>106</v>
      </c>
      <c r="H19" s="20">
        <f t="shared" si="2"/>
        <v>0.29775280898876405</v>
      </c>
      <c r="I19" s="6">
        <v>1365021.24</v>
      </c>
      <c r="J19" s="7">
        <v>1651675.7</v>
      </c>
      <c r="K19" s="21">
        <f t="shared" si="3"/>
        <v>0.23258520339040234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7</v>
      </c>
      <c r="C20" s="66">
        <f t="shared" si="0"/>
        <v>5.5118110236220472E-2</v>
      </c>
      <c r="D20" s="69">
        <v>123746.35</v>
      </c>
      <c r="E20" s="70">
        <v>149733.07999999999</v>
      </c>
      <c r="F20" s="21">
        <f t="shared" si="1"/>
        <v>2.5360487558113223E-3</v>
      </c>
      <c r="G20" s="68">
        <v>159</v>
      </c>
      <c r="H20" s="66">
        <f t="shared" si="2"/>
        <v>0.44662921348314605</v>
      </c>
      <c r="I20" s="69">
        <v>980643.66</v>
      </c>
      <c r="J20" s="70">
        <v>1185476.97</v>
      </c>
      <c r="K20" s="67">
        <f t="shared" si="3"/>
        <v>0.16693616197301195</v>
      </c>
      <c r="L20" s="68">
        <v>10</v>
      </c>
      <c r="M20" s="66">
        <f>IF(L20,L20/$L$25,"")</f>
        <v>0.55555555555555558</v>
      </c>
      <c r="N20" s="69">
        <v>40948.58</v>
      </c>
      <c r="O20" s="70">
        <v>49547.78</v>
      </c>
      <c r="P20" s="67">
        <f>IF(O20,O20/$O$25,"")</f>
        <v>3.9445802013150781E-2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>
        <v>6</v>
      </c>
      <c r="H22" s="20">
        <f t="shared" ref="H22:H23" si="11">IF(G22,G22/$G$25,"")</f>
        <v>1.6853932584269662E-2</v>
      </c>
      <c r="I22" s="6">
        <v>140282.03</v>
      </c>
      <c r="J22" s="7">
        <v>169741.26</v>
      </c>
      <c r="K22" s="21">
        <f t="shared" ref="K22:K23" si="12">IF(J22,J22/$J$25,"")</f>
        <v>2.3902576928899036E-2</v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127</v>
      </c>
      <c r="C25" s="17">
        <f t="shared" si="30"/>
        <v>1</v>
      </c>
      <c r="D25" s="18">
        <f t="shared" si="30"/>
        <v>48794940.090000004</v>
      </c>
      <c r="E25" s="18">
        <f t="shared" si="30"/>
        <v>59041877.509999998</v>
      </c>
      <c r="F25" s="19">
        <f t="shared" si="30"/>
        <v>1.0000000000000002</v>
      </c>
      <c r="G25" s="16">
        <f t="shared" si="30"/>
        <v>356</v>
      </c>
      <c r="H25" s="17">
        <f t="shared" si="30"/>
        <v>1</v>
      </c>
      <c r="I25" s="18">
        <f t="shared" si="30"/>
        <v>5872877.8000000007</v>
      </c>
      <c r="J25" s="18">
        <f t="shared" si="30"/>
        <v>7101379.0899999989</v>
      </c>
      <c r="K25" s="19">
        <f t="shared" si="30"/>
        <v>1.0000000000000002</v>
      </c>
      <c r="L25" s="16">
        <f t="shared" si="30"/>
        <v>18</v>
      </c>
      <c r="M25" s="17">
        <f t="shared" si="30"/>
        <v>1</v>
      </c>
      <c r="N25" s="18">
        <f t="shared" si="30"/>
        <v>1038097.25</v>
      </c>
      <c r="O25" s="18">
        <f t="shared" si="30"/>
        <v>1256097.67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25">
      <c r="A27" s="12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7" t="str">
        <f>'CONTRACTACIO 1r TR 2022'!A28:Q28</f>
        <v>https://bcnroc.ajuntament.barcelona.cat/jspui/bitstream/11703/123722/5/GM_Pressupost_2022.pdf#page=265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48</v>
      </c>
      <c r="C34" s="8">
        <f t="shared" ref="C34:C45" si="32">IF(B34,B34/$B$46,"")</f>
        <v>9.580838323353294E-2</v>
      </c>
      <c r="D34" s="10">
        <f t="shared" ref="D34:D42" si="33">D13+I13+N13+S13+AC13+X13</f>
        <v>34516479.789999999</v>
      </c>
      <c r="E34" s="11">
        <f t="shared" ref="E34:E42" si="34">E13+J13+O13+T13+AD13+Y13</f>
        <v>41761239.359999999</v>
      </c>
      <c r="F34" s="21">
        <f t="shared" ref="F34:F42" si="35">IF(E34,E34/$E$46,"")</f>
        <v>0.61960889406604103</v>
      </c>
      <c r="J34" s="150" t="s">
        <v>3</v>
      </c>
      <c r="K34" s="151"/>
      <c r="L34" s="57">
        <f>B25</f>
        <v>127</v>
      </c>
      <c r="M34" s="8">
        <f t="shared" ref="M34:M39" si="36">IF(L34,L34/$L$40,"")</f>
        <v>0.25349301397205587</v>
      </c>
      <c r="N34" s="58">
        <f>D25</f>
        <v>48794940.090000004</v>
      </c>
      <c r="O34" s="58">
        <f>E25</f>
        <v>59041877.509999998</v>
      </c>
      <c r="P34" s="59">
        <f t="shared" ref="P34:P39" si="37">IF(O34,O34/$O$40,"")</f>
        <v>0.8760006405028723</v>
      </c>
    </row>
    <row r="35" spans="1:33" s="25" customFormat="1" ht="30" customHeight="1" x14ac:dyDescent="0.3">
      <c r="A35" s="43" t="s">
        <v>18</v>
      </c>
      <c r="B35" s="12">
        <f t="shared" si="31"/>
        <v>30</v>
      </c>
      <c r="C35" s="8">
        <f t="shared" si="32"/>
        <v>5.9880239520958084E-2</v>
      </c>
      <c r="D35" s="13">
        <f t="shared" si="33"/>
        <v>10208369.15</v>
      </c>
      <c r="E35" s="14">
        <f t="shared" si="34"/>
        <v>12352126.66</v>
      </c>
      <c r="F35" s="21">
        <f t="shared" si="35"/>
        <v>0.18326772999215563</v>
      </c>
      <c r="J35" s="146" t="s">
        <v>1</v>
      </c>
      <c r="K35" s="147"/>
      <c r="L35" s="60">
        <f>G25</f>
        <v>356</v>
      </c>
      <c r="M35" s="8">
        <f t="shared" si="36"/>
        <v>0.71057884231536927</v>
      </c>
      <c r="N35" s="61">
        <f>I25</f>
        <v>5872877.8000000007</v>
      </c>
      <c r="O35" s="61">
        <f>J25</f>
        <v>7101379.0899999989</v>
      </c>
      <c r="P35" s="59">
        <f t="shared" si="37"/>
        <v>0.10536271700099775</v>
      </c>
    </row>
    <row r="36" spans="1:33" ht="30" customHeight="1" x14ac:dyDescent="0.3">
      <c r="A36" s="43" t="s">
        <v>19</v>
      </c>
      <c r="B36" s="12">
        <f t="shared" si="31"/>
        <v>12</v>
      </c>
      <c r="C36" s="8">
        <f t="shared" si="32"/>
        <v>2.3952095808383235E-2</v>
      </c>
      <c r="D36" s="13">
        <f t="shared" si="33"/>
        <v>248886.66</v>
      </c>
      <c r="E36" s="14">
        <f t="shared" si="34"/>
        <v>301152.86</v>
      </c>
      <c r="F36" s="21">
        <f t="shared" si="35"/>
        <v>4.4681861311844286E-3</v>
      </c>
      <c r="G36" s="25"/>
      <c r="J36" s="146" t="s">
        <v>2</v>
      </c>
      <c r="K36" s="147"/>
      <c r="L36" s="60">
        <f>L25</f>
        <v>18</v>
      </c>
      <c r="M36" s="8">
        <f t="shared" si="36"/>
        <v>3.5928143712574849E-2</v>
      </c>
      <c r="N36" s="61">
        <f>N25</f>
        <v>1038097.25</v>
      </c>
      <c r="O36" s="61">
        <f>O25</f>
        <v>1256097.67</v>
      </c>
      <c r="P36" s="59">
        <f t="shared" si="37"/>
        <v>1.8636642496129955E-2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101</v>
      </c>
      <c r="C39" s="8">
        <f t="shared" si="32"/>
        <v>0.20159680638722555</v>
      </c>
      <c r="D39" s="13">
        <f t="shared" si="33"/>
        <v>309041.07999999996</v>
      </c>
      <c r="E39" s="22">
        <f t="shared" si="34"/>
        <v>373939.71</v>
      </c>
      <c r="F39" s="21">
        <f t="shared" si="35"/>
        <v>5.5481200680648603E-3</v>
      </c>
      <c r="G39" s="25"/>
      <c r="J39" s="146" t="s">
        <v>4</v>
      </c>
      <c r="K39" s="14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128</v>
      </c>
      <c r="C40" s="8">
        <f t="shared" si="32"/>
        <v>0.2554890219560878</v>
      </c>
      <c r="D40" s="13">
        <f t="shared" si="33"/>
        <v>9137517.8399999999</v>
      </c>
      <c r="E40" s="23">
        <f t="shared" si="34"/>
        <v>11056396.59</v>
      </c>
      <c r="F40" s="21">
        <f t="shared" si="35"/>
        <v>0.16404306405827529</v>
      </c>
      <c r="G40" s="25"/>
      <c r="J40" s="148" t="s">
        <v>0</v>
      </c>
      <c r="K40" s="149"/>
      <c r="L40" s="83">
        <f>SUM(L34:L39)</f>
        <v>501</v>
      </c>
      <c r="M40" s="17">
        <f>SUM(M34:M39)</f>
        <v>0.99999999999999989</v>
      </c>
      <c r="N40" s="84">
        <f>SUM(N34:N39)</f>
        <v>55705915.140000001</v>
      </c>
      <c r="O40" s="85">
        <f>SUM(O34:O39)</f>
        <v>67399354.269999996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176</v>
      </c>
      <c r="C41" s="8">
        <f t="shared" si="32"/>
        <v>0.35129740518962077</v>
      </c>
      <c r="D41" s="13">
        <f t="shared" si="33"/>
        <v>1145338.5900000001</v>
      </c>
      <c r="E41" s="23">
        <f t="shared" si="34"/>
        <v>1384757.83</v>
      </c>
      <c r="F41" s="21">
        <f t="shared" si="35"/>
        <v>2.0545565235724626E-2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6</v>
      </c>
      <c r="C43" s="8">
        <f t="shared" si="32"/>
        <v>1.1976047904191617E-2</v>
      </c>
      <c r="D43" s="13">
        <f t="shared" ref="D43:D44" si="39">D22+I22+N22+S22+AC22+X22</f>
        <v>140282.03</v>
      </c>
      <c r="E43" s="14">
        <f t="shared" ref="E43:E44" si="40">E22+J22+O22+T22+AD22+Y22</f>
        <v>169741.26</v>
      </c>
      <c r="F43" s="21">
        <f t="shared" ref="F43" si="41">IF(E43,E43/$E$46,"")</f>
        <v>2.5184404485541672E-3</v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501</v>
      </c>
      <c r="C46" s="17">
        <f>SUM(C34:C45)</f>
        <v>0.99999999999999989</v>
      </c>
      <c r="D46" s="18">
        <f>SUM(D34:D45)</f>
        <v>55705915.140000001</v>
      </c>
      <c r="E46" s="18">
        <f>SUM(E34:E45)</f>
        <v>67399354.269999996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9" zoomScale="80" zoomScaleNormal="80" workbookViewId="0">
      <selection activeCell="E46" sqref="E46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BARCELONA D'INFRAESTRUCTURES MUNICIPALS SA  (BIMSA)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5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5">
      <c r="A12" s="17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2022'!B13+'CONTRACTACIO 2n TR 2022'!B13+'CONTRACTACIO 3r TR 2022'!B13+'CONTRACTACIO 4t TR 2022'!B13</f>
        <v>71</v>
      </c>
      <c r="C13" s="20">
        <f t="shared" ref="C13:C24" si="0">IF(B13,B13/$B$25,"")</f>
        <v>0.19034852546916889</v>
      </c>
      <c r="D13" s="10">
        <f>'CONTRACTACIO 1r TR 2022'!D13+'CONTRACTACIO 2n TR 2022'!D13+'CONTRACTACIO 3r TR 2022'!D13+'CONTRACTACIO 4t TR 2022'!D13</f>
        <v>154859187.85000002</v>
      </c>
      <c r="E13" s="10">
        <f>'CONTRACTACIO 1r TR 2022'!E13+'CONTRACTACIO 2n TR 2022'!E13+'CONTRACTACIO 3r TR 2022'!E13+'CONTRACTACIO 4t TR 2022'!E13</f>
        <v>187379617.30000001</v>
      </c>
      <c r="F13" s="21">
        <f t="shared" ref="F13:F24" si="1">IF(E13,E13/$E$25,"")</f>
        <v>0.79016588018587597</v>
      </c>
      <c r="G13" s="9">
        <f>'CONTRACTACIO 1r TR 2022'!G13+'CONTRACTACIO 2n TR 2022'!G13+'CONTRACTACIO 3r TR 2022'!G13+'CONTRACTACIO 4t TR 2022'!G13</f>
        <v>67</v>
      </c>
      <c r="H13" s="20">
        <f t="shared" ref="H13:H24" si="2">IF(G13,G13/$G$25,"")</f>
        <v>5.3514376996805113E-2</v>
      </c>
      <c r="I13" s="10">
        <f>'CONTRACTACIO 1r TR 2022'!I13+'CONTRACTACIO 2n TR 2022'!I13+'CONTRACTACIO 3r TR 2022'!I13+'CONTRACTACIO 4t TR 2022'!I13</f>
        <v>8330217.3499999996</v>
      </c>
      <c r="J13" s="10">
        <f>'CONTRACTACIO 1r TR 2022'!J13+'CONTRACTACIO 2n TR 2022'!J13+'CONTRACTACIO 3r TR 2022'!J13+'CONTRACTACIO 4t TR 2022'!J13</f>
        <v>10075861.810000001</v>
      </c>
      <c r="K13" s="21">
        <f t="shared" ref="K13:K24" si="3">IF(J13,J13/$J$25,"")</f>
        <v>0.41608231774802235</v>
      </c>
      <c r="L13" s="9">
        <f>'CONTRACTACIO 1r TR 2022'!L13+'CONTRACTACIO 2n TR 2022'!L13+'CONTRACTACIO 3r TR 2022'!L13+'CONTRACTACIO 4t TR 2022'!L13</f>
        <v>22</v>
      </c>
      <c r="M13" s="20">
        <f t="shared" ref="M13:M24" si="4">IF(L13,L13/$L$25,"")</f>
        <v>0.30136986301369861</v>
      </c>
      <c r="N13" s="10">
        <f>'CONTRACTACIO 1r TR 2022'!N13+'CONTRACTACIO 2n TR 2022'!N13+'CONTRACTACIO 3r TR 2022'!N13+'CONTRACTACIO 4t TR 2022'!N13</f>
        <v>4053258.06</v>
      </c>
      <c r="O13" s="10">
        <f>'CONTRACTACIO 1r TR 2022'!O13+'CONTRACTACIO 2n TR 2022'!O13+'CONTRACTACIO 3r TR 2022'!O13+'CONTRACTACIO 4t TR 2022'!O13</f>
        <v>4904442.26</v>
      </c>
      <c r="P13" s="21">
        <f t="shared" ref="P13:P24" si="5">IF(O13,O13/$O$25,"")</f>
        <v>0.90862465373943768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2022'!B14+'CONTRACTACIO 2n TR 2022'!B14+'CONTRACTACIO 3r TR 2022'!B14+'CONTRACTACIO 4t TR 2022'!B14</f>
        <v>47</v>
      </c>
      <c r="C14" s="20">
        <f t="shared" si="0"/>
        <v>0.12600536193029491</v>
      </c>
      <c r="D14" s="13">
        <f>'CONTRACTACIO 1r TR 2022'!D14+'CONTRACTACIO 2n TR 2022'!D14+'CONTRACTACIO 3r TR 2022'!D14+'CONTRACTACIO 4t TR 2022'!D14</f>
        <v>22494041.390000001</v>
      </c>
      <c r="E14" s="13">
        <f>'CONTRACTACIO 1r TR 2022'!E14+'CONTRACTACIO 2n TR 2022'!E14+'CONTRACTACIO 3r TR 2022'!E14+'CONTRACTACIO 4t TR 2022'!E14</f>
        <v>27217790.07</v>
      </c>
      <c r="F14" s="21">
        <f t="shared" si="1"/>
        <v>0.11477539210117677</v>
      </c>
      <c r="G14" s="9">
        <f>'CONTRACTACIO 1r TR 2022'!G14+'CONTRACTACIO 2n TR 2022'!G14+'CONTRACTACIO 3r TR 2022'!G14+'CONTRACTACIO 4t TR 2022'!G14</f>
        <v>33</v>
      </c>
      <c r="H14" s="20">
        <f t="shared" si="2"/>
        <v>2.6357827476038338E-2</v>
      </c>
      <c r="I14" s="13">
        <f>'CONTRACTACIO 1r TR 2022'!I14+'CONTRACTACIO 2n TR 2022'!I14+'CONTRACTACIO 3r TR 2022'!I14+'CONTRACTACIO 4t TR 2022'!I14</f>
        <v>1326927.3900000001</v>
      </c>
      <c r="J14" s="13">
        <f>'CONTRACTACIO 1r TR 2022'!J14+'CONTRACTACIO 2n TR 2022'!J14+'CONTRACTACIO 3r TR 2022'!J14+'CONTRACTACIO 4t TR 2022'!J14</f>
        <v>1604090.43</v>
      </c>
      <c r="K14" s="21">
        <f t="shared" si="3"/>
        <v>6.6240851311538756E-2</v>
      </c>
      <c r="L14" s="9">
        <f>'CONTRACTACIO 1r TR 2022'!L14+'CONTRACTACIO 2n TR 2022'!L14+'CONTRACTACIO 3r TR 2022'!L14+'CONTRACTACIO 4t TR 2022'!L14</f>
        <v>4</v>
      </c>
      <c r="M14" s="20">
        <f t="shared" si="4"/>
        <v>5.4794520547945202E-2</v>
      </c>
      <c r="N14" s="13">
        <f>'CONTRACTACIO 1r TR 2022'!N14+'CONTRACTACIO 2n TR 2022'!N14+'CONTRACTACIO 3r TR 2022'!N14+'CONTRACTACIO 4t TR 2022'!N14</f>
        <v>248939.8</v>
      </c>
      <c r="O14" s="13">
        <f>'CONTRACTACIO 1r TR 2022'!O14+'CONTRACTACIO 2n TR 2022'!O14+'CONTRACTACIO 3r TR 2022'!O14+'CONTRACTACIO 4t TR 2022'!O14</f>
        <v>301217.15999999997</v>
      </c>
      <c r="P14" s="21">
        <f t="shared" si="5"/>
        <v>5.5805191130005635E-2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2022'!B15+'CONTRACTACIO 2n TR 2022'!B15+'CONTRACTACIO 3r TR 2022'!B15+'CONTRACTACIO 4t TR 2022'!B15</f>
        <v>4</v>
      </c>
      <c r="C15" s="20">
        <f t="shared" si="0"/>
        <v>1.0723860589812333E-2</v>
      </c>
      <c r="D15" s="13">
        <f>'CONTRACTACIO 1r TR 2022'!D15+'CONTRACTACIO 2n TR 2022'!D15+'CONTRACTACIO 3r TR 2022'!D15+'CONTRACTACIO 4t TR 2022'!D15</f>
        <v>213182.03999999998</v>
      </c>
      <c r="E15" s="13">
        <f>'CONTRACTACIO 1r TR 2022'!E15+'CONTRACTACIO 2n TR 2022'!E15+'CONTRACTACIO 3r TR 2022'!E15+'CONTRACTACIO 4t TR 2022'!E15</f>
        <v>257950.27000000002</v>
      </c>
      <c r="F15" s="21">
        <f t="shared" si="1"/>
        <v>1.0877570627781101E-3</v>
      </c>
      <c r="G15" s="9">
        <f>'CONTRACTACIO 1r TR 2022'!G15+'CONTRACTACIO 2n TR 2022'!G15+'CONTRACTACIO 3r TR 2022'!G15+'CONTRACTACIO 4t TR 2022'!G15</f>
        <v>36</v>
      </c>
      <c r="H15" s="20">
        <f t="shared" si="2"/>
        <v>2.8753993610223641E-2</v>
      </c>
      <c r="I15" s="13">
        <f>'CONTRACTACIO 1r TR 2022'!I15+'CONTRACTACIO 2n TR 2022'!I15+'CONTRACTACIO 3r TR 2022'!I15+'CONTRACTACIO 4t TR 2022'!I15</f>
        <v>758556.69000000006</v>
      </c>
      <c r="J15" s="13">
        <f>'CONTRACTACIO 1r TR 2022'!J15+'CONTRACTACIO 2n TR 2022'!J15+'CONTRACTACIO 3r TR 2022'!J15+'CONTRACTACIO 4t TR 2022'!J15</f>
        <v>917853.59</v>
      </c>
      <c r="K15" s="21">
        <f t="shared" si="3"/>
        <v>3.7902727953406004E-2</v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1</v>
      </c>
      <c r="H16" s="20">
        <f t="shared" si="2"/>
        <v>7.9872204472843447E-4</v>
      </c>
      <c r="I16" s="13">
        <f>'CONTRACTACIO 1r TR 2022'!I16+'CONTRACTACIO 2n TR 2022'!I16+'CONTRACTACIO 3r TR 2022'!I16+'CONTRACTACIO 4t TR 2022'!I16</f>
        <v>156854.97</v>
      </c>
      <c r="J16" s="13">
        <f>'CONTRACTACIO 1r TR 2022'!J16+'CONTRACTACIO 2n TR 2022'!J16+'CONTRACTACIO 3r TR 2022'!J16+'CONTRACTACIO 4t TR 2022'!J16</f>
        <v>189794.51</v>
      </c>
      <c r="K16" s="21">
        <f t="shared" si="3"/>
        <v>7.8375568369024907E-3</v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2022'!B18+'CONTRACTACIO 2n TR 2022'!B18+'CONTRACTACIO 3r TR 2022'!B18+'CONTRACTACIO 4t TR 2022'!B18</f>
        <v>167</v>
      </c>
      <c r="C18" s="20">
        <f t="shared" si="0"/>
        <v>0.4477211796246649</v>
      </c>
      <c r="D18" s="13">
        <f>'CONTRACTACIO 1r TR 2022'!D18+'CONTRACTACIO 2n TR 2022'!D18+'CONTRACTACIO 3r TR 2022'!D18+'CONTRACTACIO 4t TR 2022'!D18</f>
        <v>2375811.91</v>
      </c>
      <c r="E18" s="13">
        <f>'CONTRACTACIO 1r TR 2022'!E18+'CONTRACTACIO 2n TR 2022'!E18+'CONTRACTACIO 3r TR 2022'!E18+'CONTRACTACIO 4t TR 2022'!E18</f>
        <v>2874645.66</v>
      </c>
      <c r="F18" s="21">
        <f t="shared" si="1"/>
        <v>1.2122166492205811E-2</v>
      </c>
      <c r="G18" s="9">
        <f>'CONTRACTACIO 1r TR 2022'!G18+'CONTRACTACIO 2n TR 2022'!G18+'CONTRACTACIO 3r TR 2022'!G18+'CONTRACTACIO 4t TR 2022'!G18</f>
        <v>121</v>
      </c>
      <c r="H18" s="20">
        <f t="shared" si="2"/>
        <v>9.6645367412140581E-2</v>
      </c>
      <c r="I18" s="13">
        <f>'CONTRACTACIO 1r TR 2022'!I18+'CONTRACTACIO 2n TR 2022'!I18+'CONTRACTACIO 3r TR 2022'!I18+'CONTRACTACIO 4t TR 2022'!I18</f>
        <v>315727.96999999997</v>
      </c>
      <c r="J18" s="13">
        <f>'CONTRACTACIO 1r TR 2022'!J18+'CONTRACTACIO 2n TR 2022'!J18+'CONTRACTACIO 3r TR 2022'!J18+'CONTRACTACIO 4t TR 2022'!J18</f>
        <v>382030.84</v>
      </c>
      <c r="K18" s="21">
        <f t="shared" si="3"/>
        <v>1.5775948534810631E-2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2022'!B19+'CONTRACTACIO 2n TR 2022'!B19+'CONTRACTACIO 3r TR 2022'!B19+'CONTRACTACIO 4t TR 2022'!B19</f>
        <v>44</v>
      </c>
      <c r="C19" s="20">
        <f t="shared" si="0"/>
        <v>0.11796246648793565</v>
      </c>
      <c r="D19" s="13">
        <f>'CONTRACTACIO 1r TR 2022'!D19+'CONTRACTACIO 2n TR 2022'!D19+'CONTRACTACIO 3r TR 2022'!D19+'CONTRACTACIO 4t TR 2022'!D19</f>
        <v>15322966.02</v>
      </c>
      <c r="E19" s="13">
        <f>'CONTRACTACIO 1r TR 2022'!E19+'CONTRACTACIO 2n TR 2022'!E19+'CONTRACTACIO 3r TR 2022'!E19+'CONTRACTACIO 4t TR 2022'!E19</f>
        <v>18540788.880000003</v>
      </c>
      <c r="F19" s="21">
        <f t="shared" si="1"/>
        <v>7.8185124806025005E-2</v>
      </c>
      <c r="G19" s="9">
        <f>'CONTRACTACIO 1r TR 2022'!G19+'CONTRACTACIO 2n TR 2022'!G19+'CONTRACTACIO 3r TR 2022'!G19+'CONTRACTACIO 4t TR 2022'!G19</f>
        <v>362</v>
      </c>
      <c r="H19" s="20">
        <f t="shared" si="2"/>
        <v>0.28913738019169327</v>
      </c>
      <c r="I19" s="13">
        <f>'CONTRACTACIO 1r TR 2022'!I19+'CONTRACTACIO 2n TR 2022'!I19+'CONTRACTACIO 3r TR 2022'!I19+'CONTRACTACIO 4t TR 2022'!I19</f>
        <v>4696095.99</v>
      </c>
      <c r="J19" s="13">
        <f>'CONTRACTACIO 1r TR 2022'!J19+'CONTRACTACIO 2n TR 2022'!J19+'CONTRACTACIO 3r TR 2022'!J19+'CONTRACTACIO 4t TR 2022'!J19</f>
        <v>5682276.1500000004</v>
      </c>
      <c r="K19" s="21">
        <f t="shared" si="3"/>
        <v>0.23464937046177187</v>
      </c>
      <c r="L19" s="9">
        <f>'CONTRACTACIO 1r TR 2022'!L19+'CONTRACTACIO 2n TR 2022'!L19+'CONTRACTACIO 3r TR 2022'!L19+'CONTRACTACIO 4t TR 2022'!L19</f>
        <v>3</v>
      </c>
      <c r="M19" s="20">
        <f t="shared" si="4"/>
        <v>4.1095890410958902E-2</v>
      </c>
      <c r="N19" s="13">
        <f>'CONTRACTACIO 1r TR 2022'!N19+'CONTRACTACIO 2n TR 2022'!N19+'CONTRACTACIO 3r TR 2022'!N19+'CONTRACTACIO 4t TR 2022'!N19</f>
        <v>4796.6000000000004</v>
      </c>
      <c r="O19" s="13">
        <f>'CONTRACTACIO 1r TR 2022'!O19+'CONTRACTACIO 2n TR 2022'!O19+'CONTRACTACIO 3r TR 2022'!O19+'CONTRACTACIO 4t TR 2022'!O19</f>
        <v>5803.8899999999994</v>
      </c>
      <c r="P19" s="21">
        <f t="shared" si="5"/>
        <v>1.0752614185311634E-3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2022'!B20+'CONTRACTACIO 2n TR 2022'!B20+'CONTRACTACIO 3r TR 2022'!B20+'CONTRACTACIO 4t TR 2022'!B20</f>
        <v>40</v>
      </c>
      <c r="C20" s="20">
        <f t="shared" si="0"/>
        <v>0.10723860589812333</v>
      </c>
      <c r="D20" s="13">
        <f>'CONTRACTACIO 1r TR 2022'!D20+'CONTRACTACIO 2n TR 2022'!D20+'CONTRACTACIO 3r TR 2022'!D20+'CONTRACTACIO 4t TR 2022'!D20</f>
        <v>718872.6</v>
      </c>
      <c r="E20" s="13">
        <f>'CONTRACTACIO 1r TR 2022'!E20+'CONTRACTACIO 2n TR 2022'!E20+'CONTRACTACIO 3r TR 2022'!E20+'CONTRACTACIO 4t TR 2022'!E20</f>
        <v>868803.44</v>
      </c>
      <c r="F20" s="21">
        <f t="shared" si="1"/>
        <v>3.6636793519383331E-3</v>
      </c>
      <c r="G20" s="9">
        <f>'CONTRACTACIO 1r TR 2022'!G20+'CONTRACTACIO 2n TR 2022'!G20+'CONTRACTACIO 3r TR 2022'!G20+'CONTRACTACIO 4t TR 2022'!G20</f>
        <v>617</v>
      </c>
      <c r="H20" s="20">
        <f t="shared" si="2"/>
        <v>0.49281150159744408</v>
      </c>
      <c r="I20" s="13">
        <f>'CONTRACTACIO 1r TR 2022'!I20+'CONTRACTACIO 2n TR 2022'!I20+'CONTRACTACIO 3r TR 2022'!I20+'CONTRACTACIO 4t TR 2022'!I20</f>
        <v>3467786.94</v>
      </c>
      <c r="J20" s="13">
        <f>'CONTRACTACIO 1r TR 2022'!J20+'CONTRACTACIO 2n TR 2022'!J20+'CONTRACTACIO 3r TR 2022'!J20+'CONTRACTACIO 4t TR 2022'!J20</f>
        <v>4193610.5700000003</v>
      </c>
      <c r="K20" s="21">
        <f t="shared" si="3"/>
        <v>0.17317498379805638</v>
      </c>
      <c r="L20" s="9">
        <f>'CONTRACTACIO 1r TR 2022'!L20+'CONTRACTACIO 2n TR 2022'!L20+'CONTRACTACIO 3r TR 2022'!L20+'CONTRACTACIO 4t TR 2022'!L20</f>
        <v>44</v>
      </c>
      <c r="M20" s="20">
        <f t="shared" si="4"/>
        <v>0.60273972602739723</v>
      </c>
      <c r="N20" s="13">
        <f>'CONTRACTACIO 1r TR 2022'!N20+'CONTRACTACIO 2n TR 2022'!N20+'CONTRACTACIO 3r TR 2022'!N20+'CONTRACTACIO 4t TR 2022'!N20</f>
        <v>154529.51</v>
      </c>
      <c r="O20" s="13">
        <f>'CONTRACTACIO 1r TR 2022'!O20+'CONTRACTACIO 2n TR 2022'!O20+'CONTRACTACIO 3r TR 2022'!O20+'CONTRACTACIO 4t TR 2022'!O20</f>
        <v>186191.53</v>
      </c>
      <c r="P20" s="21">
        <f t="shared" si="5"/>
        <v>3.44948937120255E-2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" hidden="1" customHeight="1" x14ac:dyDescent="0.25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15</v>
      </c>
      <c r="H22" s="20">
        <f t="shared" si="2"/>
        <v>1.1980830670926517E-2</v>
      </c>
      <c r="I22" s="13">
        <f>'CONTRACTACIO 1r TR 2022'!I22+'CONTRACTACIO 2n TR 2022'!I22+'CONTRACTACIO 3r TR 2022'!I22+'CONTRACTACIO 4t TR 2022'!I22</f>
        <v>967365.22</v>
      </c>
      <c r="J22" s="23">
        <f>'CONTRACTACIO 1r TR 2022'!J22+'CONTRACTACIO 2n TR 2022'!J22+'CONTRACTACIO 3r TR 2022'!J22+'CONTRACTACIO 4t TR 2022'!J22</f>
        <v>1170511.9099999999</v>
      </c>
      <c r="K22" s="21">
        <f t="shared" si="3"/>
        <v>4.8336243355491637E-2</v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373</v>
      </c>
      <c r="C25" s="17">
        <f t="shared" si="12"/>
        <v>1</v>
      </c>
      <c r="D25" s="18">
        <f t="shared" si="12"/>
        <v>195984061.81</v>
      </c>
      <c r="E25" s="18">
        <f t="shared" si="12"/>
        <v>237139595.62</v>
      </c>
      <c r="F25" s="19">
        <f t="shared" si="12"/>
        <v>0.99999999999999989</v>
      </c>
      <c r="G25" s="16">
        <f t="shared" si="12"/>
        <v>1252</v>
      </c>
      <c r="H25" s="17">
        <f t="shared" si="12"/>
        <v>0.99999999999999989</v>
      </c>
      <c r="I25" s="18">
        <f t="shared" si="12"/>
        <v>20019532.52</v>
      </c>
      <c r="J25" s="18">
        <f t="shared" si="12"/>
        <v>24216029.809999999</v>
      </c>
      <c r="K25" s="19">
        <f t="shared" si="12"/>
        <v>1</v>
      </c>
      <c r="L25" s="16">
        <f t="shared" si="12"/>
        <v>73</v>
      </c>
      <c r="M25" s="17">
        <f t="shared" si="12"/>
        <v>1</v>
      </c>
      <c r="N25" s="18">
        <f t="shared" si="12"/>
        <v>4461523.97</v>
      </c>
      <c r="O25" s="18">
        <f t="shared" si="12"/>
        <v>5397654.8399999999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25">
      <c r="A27" s="12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7" t="str">
        <f>'CONTRACTACIO 1r TR 2022'!A28:Q28</f>
        <v>https://bcnroc.ajuntament.barcelona.cat/jspui/bitstream/11703/123722/5/GM_Pressupost_2022.pdf#page=265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5">
      <c r="A33" s="15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25">
      <c r="A34" s="41" t="s">
        <v>25</v>
      </c>
      <c r="B34" s="9">
        <f t="shared" ref="B34:B43" si="13">B13+G13+L13+Q13+V13+AA13</f>
        <v>160</v>
      </c>
      <c r="C34" s="8">
        <f t="shared" ref="C34:C40" si="14">IF(B34,B34/$B$46,"")</f>
        <v>9.4228504122497059E-2</v>
      </c>
      <c r="D34" s="10">
        <f t="shared" ref="D34:D43" si="15">D13+I13+N13+S13+X13+AC13</f>
        <v>167242663.26000002</v>
      </c>
      <c r="E34" s="11">
        <f t="shared" ref="E34:E43" si="16">E13+J13+O13+T13+Y13+AD13</f>
        <v>202359921.37</v>
      </c>
      <c r="F34" s="21">
        <f t="shared" ref="F34:F40" si="17">IF(E34,E34/$E$46,"")</f>
        <v>0.75860331001432157</v>
      </c>
      <c r="J34" s="150" t="s">
        <v>3</v>
      </c>
      <c r="K34" s="151"/>
      <c r="L34" s="57">
        <f>B25</f>
        <v>373</v>
      </c>
      <c r="M34" s="8">
        <f t="shared" ref="M34:M39" si="18">IF(L34,L34/$L$40,"")</f>
        <v>0.21967020023557127</v>
      </c>
      <c r="N34" s="58">
        <f>D25</f>
        <v>195984061.81</v>
      </c>
      <c r="O34" s="58">
        <f>E25</f>
        <v>237139595.62</v>
      </c>
      <c r="P34" s="59">
        <f t="shared" ref="P34:P39" si="19">IF(O34,O34/$O$40,"")</f>
        <v>0.8889847404312109</v>
      </c>
    </row>
    <row r="35" spans="1:33" s="25" customFormat="1" ht="30" customHeight="1" x14ac:dyDescent="0.25">
      <c r="A35" s="43" t="s">
        <v>18</v>
      </c>
      <c r="B35" s="12">
        <f t="shared" si="13"/>
        <v>84</v>
      </c>
      <c r="C35" s="8">
        <f t="shared" si="14"/>
        <v>4.9469964664310952E-2</v>
      </c>
      <c r="D35" s="13">
        <f t="shared" si="15"/>
        <v>24069908.580000002</v>
      </c>
      <c r="E35" s="14">
        <f t="shared" si="16"/>
        <v>29123097.66</v>
      </c>
      <c r="F35" s="21">
        <f t="shared" si="17"/>
        <v>0.10917615569908809</v>
      </c>
      <c r="J35" s="146" t="s">
        <v>1</v>
      </c>
      <c r="K35" s="147"/>
      <c r="L35" s="60">
        <f>G25</f>
        <v>1252</v>
      </c>
      <c r="M35" s="8">
        <f t="shared" si="18"/>
        <v>0.73733804475853948</v>
      </c>
      <c r="N35" s="61">
        <f>I25</f>
        <v>20019532.52</v>
      </c>
      <c r="O35" s="61">
        <f>J25</f>
        <v>24216029.809999999</v>
      </c>
      <c r="P35" s="59">
        <f t="shared" si="19"/>
        <v>9.0780626148211668E-2</v>
      </c>
    </row>
    <row r="36" spans="1:33" s="25" customFormat="1" ht="30" customHeight="1" x14ac:dyDescent="0.25">
      <c r="A36" s="43" t="s">
        <v>19</v>
      </c>
      <c r="B36" s="12">
        <f t="shared" si="13"/>
        <v>40</v>
      </c>
      <c r="C36" s="8">
        <f t="shared" si="14"/>
        <v>2.3557126030624265E-2</v>
      </c>
      <c r="D36" s="13">
        <f t="shared" si="15"/>
        <v>971738.73</v>
      </c>
      <c r="E36" s="14">
        <f t="shared" si="16"/>
        <v>1175803.8599999999</v>
      </c>
      <c r="F36" s="21">
        <f t="shared" si="17"/>
        <v>4.4078328064415372E-3</v>
      </c>
      <c r="J36" s="146" t="s">
        <v>2</v>
      </c>
      <c r="K36" s="147"/>
      <c r="L36" s="60">
        <f>L25</f>
        <v>73</v>
      </c>
      <c r="M36" s="8">
        <f t="shared" si="18"/>
        <v>4.2991755005889282E-2</v>
      </c>
      <c r="N36" s="61">
        <f>N25</f>
        <v>4461523.97</v>
      </c>
      <c r="O36" s="61">
        <f>O25</f>
        <v>5397654.8399999999</v>
      </c>
      <c r="P36" s="59">
        <f t="shared" si="19"/>
        <v>2.0234633420577429E-2</v>
      </c>
    </row>
    <row r="37" spans="1:33" ht="30" customHeight="1" x14ac:dyDescent="0.25">
      <c r="A37" s="43" t="s">
        <v>26</v>
      </c>
      <c r="B37" s="12">
        <f t="shared" si="13"/>
        <v>1</v>
      </c>
      <c r="C37" s="8">
        <f t="shared" si="14"/>
        <v>5.8892815076560655E-4</v>
      </c>
      <c r="D37" s="13">
        <f t="shared" si="15"/>
        <v>156854.97</v>
      </c>
      <c r="E37" s="14">
        <f t="shared" si="16"/>
        <v>189794.51</v>
      </c>
      <c r="F37" s="21">
        <f t="shared" si="17"/>
        <v>7.1149831712620547E-4</v>
      </c>
      <c r="G37" s="25"/>
      <c r="H37" s="25"/>
      <c r="I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288</v>
      </c>
      <c r="C39" s="8">
        <f t="shared" si="14"/>
        <v>0.16961130742049471</v>
      </c>
      <c r="D39" s="13">
        <f t="shared" si="15"/>
        <v>2691539.88</v>
      </c>
      <c r="E39" s="22">
        <f t="shared" si="16"/>
        <v>3256676.5</v>
      </c>
      <c r="F39" s="21">
        <f t="shared" si="17"/>
        <v>1.2208571518609579E-2</v>
      </c>
      <c r="G39" s="25"/>
      <c r="H39" s="25"/>
      <c r="I39" s="25"/>
      <c r="J39" s="146" t="s">
        <v>4</v>
      </c>
      <c r="K39" s="14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409</v>
      </c>
      <c r="C40" s="8">
        <f t="shared" si="14"/>
        <v>0.24087161366313309</v>
      </c>
      <c r="D40" s="13">
        <f t="shared" si="15"/>
        <v>20023858.609999999</v>
      </c>
      <c r="E40" s="23">
        <f t="shared" si="16"/>
        <v>24228868.920000002</v>
      </c>
      <c r="F40" s="21">
        <f t="shared" si="17"/>
        <v>9.0828757177704583E-2</v>
      </c>
      <c r="G40" s="25"/>
      <c r="H40" s="25"/>
      <c r="I40" s="25"/>
      <c r="J40" s="148" t="s">
        <v>0</v>
      </c>
      <c r="K40" s="149"/>
      <c r="L40" s="83">
        <f>SUM(L34:L39)</f>
        <v>1698</v>
      </c>
      <c r="M40" s="17">
        <f>SUM(M34:M39)</f>
        <v>1</v>
      </c>
      <c r="N40" s="84">
        <f>SUM(N34:N39)</f>
        <v>220465118.30000001</v>
      </c>
      <c r="O40" s="85">
        <f>SUM(O34:O39)</f>
        <v>266753280.27000001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701</v>
      </c>
      <c r="C41" s="8">
        <f>IF(B41,B41/$B$46,"")</f>
        <v>0.41283863368669022</v>
      </c>
      <c r="D41" s="13">
        <f t="shared" si="15"/>
        <v>4341189.05</v>
      </c>
      <c r="E41" s="23">
        <f t="shared" si="16"/>
        <v>5248605.54</v>
      </c>
      <c r="F41" s="21">
        <f>IF(E41,E41/$E$46,"")</f>
        <v>1.9675880029244676E-2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15</v>
      </c>
      <c r="C43" s="8">
        <f>IF(B43,B43/$B$46,"")</f>
        <v>8.8339222614840993E-3</v>
      </c>
      <c r="D43" s="13">
        <f t="shared" si="15"/>
        <v>967365.22</v>
      </c>
      <c r="E43" s="14">
        <f t="shared" si="16"/>
        <v>1170511.9099999999</v>
      </c>
      <c r="F43" s="21">
        <f>IF(E43,E43/$E$46,"")</f>
        <v>4.3879944374638673E-3</v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1698</v>
      </c>
      <c r="C46" s="17">
        <f>SUM(C34:C45)</f>
        <v>0.99999999999999989</v>
      </c>
      <c r="D46" s="18">
        <f>SUM(D34:D45)</f>
        <v>220465118.30000004</v>
      </c>
      <c r="E46" s="18">
        <f>SUM(E34:E45)</f>
        <v>266753280.26999998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2022-10-06T10:10:41Z</cp:lastPrinted>
  <dcterms:created xsi:type="dcterms:W3CDTF">2016-02-03T12:33:15Z</dcterms:created>
  <dcterms:modified xsi:type="dcterms:W3CDTF">2023-05-19T09:18:55Z</dcterms:modified>
</cp:coreProperties>
</file>