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760" tabRatio="700" firstSheet="1" activeTab="4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62913"/>
</workbook>
</file>

<file path=xl/calcChain.xml><?xml version="1.0" encoding="utf-8"?>
<calcChain xmlns="http://schemas.openxmlformats.org/spreadsheetml/2006/main">
  <c r="I20" i="6" l="1"/>
  <c r="D20" i="6"/>
  <c r="O18" i="6" l="1"/>
  <c r="O15" i="6"/>
  <c r="O14" i="6"/>
  <c r="O13" i="6"/>
  <c r="J18" i="6"/>
  <c r="J15" i="6"/>
  <c r="J14" i="6"/>
  <c r="J13" i="6"/>
  <c r="E15" i="6"/>
  <c r="E14" i="6"/>
  <c r="E13" i="6"/>
  <c r="O19" i="5" l="1"/>
  <c r="J19" i="5"/>
  <c r="E19" i="5"/>
  <c r="J24" i="5" l="1"/>
  <c r="O14" i="5" l="1"/>
  <c r="O13" i="5"/>
  <c r="J18" i="5"/>
  <c r="J14" i="5"/>
  <c r="J13" i="5"/>
  <c r="D20" i="5"/>
  <c r="E15" i="5"/>
  <c r="E14" i="5"/>
  <c r="E13" i="5"/>
  <c r="N20" i="5"/>
  <c r="I20" i="5"/>
  <c r="O19" i="4" l="1"/>
  <c r="J19" i="4"/>
  <c r="E19" i="4"/>
  <c r="D20" i="4" l="1"/>
  <c r="I20" i="4"/>
  <c r="N20" i="4"/>
  <c r="O15" i="4" l="1"/>
  <c r="O14" i="4"/>
  <c r="O13" i="4"/>
  <c r="J23" i="4"/>
  <c r="J18" i="4"/>
  <c r="J15" i="4"/>
  <c r="J14" i="4"/>
  <c r="J13" i="4"/>
  <c r="E15" i="4"/>
  <c r="E14" i="4"/>
  <c r="E13" i="4"/>
  <c r="J18" i="1" l="1"/>
  <c r="O15" i="1"/>
  <c r="O14" i="1"/>
  <c r="O13" i="1"/>
  <c r="J23" i="1"/>
  <c r="J15" i="1"/>
  <c r="J14" i="1"/>
  <c r="J13" i="1"/>
  <c r="E14" i="1"/>
  <c r="N20" i="1" l="1"/>
  <c r="I20" i="1"/>
  <c r="D20" i="1"/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N23" i="7"/>
  <c r="L23" i="7"/>
  <c r="M23" i="7" s="1"/>
  <c r="J23" i="7"/>
  <c r="I23" i="7"/>
  <c r="G23" i="7"/>
  <c r="E23" i="7"/>
  <c r="F23" i="7" s="1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/>
  <c r="T22" i="7"/>
  <c r="S22" i="7"/>
  <c r="Q22" i="7"/>
  <c r="R22" i="7"/>
  <c r="O22" i="7"/>
  <c r="N22" i="7"/>
  <c r="L22" i="7"/>
  <c r="M22" i="7" s="1"/>
  <c r="J22" i="7"/>
  <c r="K22" i="7" s="1"/>
  <c r="I22" i="7"/>
  <c r="G22" i="7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25" i="1"/>
  <c r="L34" i="1" s="1"/>
  <c r="B16" i="7"/>
  <c r="C16" i="7" s="1"/>
  <c r="D16" i="7"/>
  <c r="J24" i="7"/>
  <c r="E24" i="7"/>
  <c r="O24" i="7"/>
  <c r="P24" i="7"/>
  <c r="T24" i="7"/>
  <c r="U24" i="7" s="1"/>
  <c r="Y24" i="7"/>
  <c r="Z24" i="7" s="1"/>
  <c r="AD24" i="7"/>
  <c r="AE24" i="7" s="1"/>
  <c r="E13" i="7"/>
  <c r="J13" i="7"/>
  <c r="O13" i="7"/>
  <c r="T13" i="7"/>
  <c r="U13" i="7" s="1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F21" i="7" s="1"/>
  <c r="J21" i="7"/>
  <c r="O21" i="7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U16" i="7" s="1"/>
  <c r="Y16" i="7"/>
  <c r="AD16" i="7"/>
  <c r="AE16" i="7" s="1"/>
  <c r="J17" i="7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/>
  <c r="V24" i="7"/>
  <c r="W24" i="7" s="1"/>
  <c r="AA24" i="7"/>
  <c r="AB24" i="7" s="1"/>
  <c r="G16" i="7"/>
  <c r="L16" i="7"/>
  <c r="M16" i="7" s="1"/>
  <c r="Q16" i="7"/>
  <c r="V16" i="7"/>
  <c r="W16" i="7"/>
  <c r="AA16" i="7"/>
  <c r="AB16" i="7" s="1"/>
  <c r="B13" i="7"/>
  <c r="G13" i="7"/>
  <c r="L13" i="7"/>
  <c r="Q13" i="7"/>
  <c r="R13" i="7" s="1"/>
  <c r="V13" i="7"/>
  <c r="W13" i="7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AA17" i="7"/>
  <c r="AB17" i="7" s="1"/>
  <c r="G18" i="7"/>
  <c r="L18" i="7"/>
  <c r="AA18" i="7"/>
  <c r="AB18" i="7" s="1"/>
  <c r="B18" i="7"/>
  <c r="C18" i="7" s="1"/>
  <c r="Q18" i="7"/>
  <c r="R18" i="7" s="1"/>
  <c r="V18" i="7"/>
  <c r="W18" i="7" s="1"/>
  <c r="G19" i="7"/>
  <c r="L19" i="7"/>
  <c r="AA19" i="7"/>
  <c r="AB19" i="7" s="1"/>
  <c r="B19" i="7"/>
  <c r="Q19" i="7"/>
  <c r="R19" i="7" s="1"/>
  <c r="V19" i="7"/>
  <c r="W19" i="7" s="1"/>
  <c r="U18" i="7"/>
  <c r="J25" i="6"/>
  <c r="K13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C14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E34" i="6"/>
  <c r="E35" i="6"/>
  <c r="E36" i="6"/>
  <c r="E37" i="6"/>
  <c r="F37" i="6" s="1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21" i="6"/>
  <c r="P24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5" i="5"/>
  <c r="M16" i="5"/>
  <c r="M17" i="5"/>
  <c r="M18" i="5"/>
  <c r="M21" i="5"/>
  <c r="K16" i="5"/>
  <c r="K17" i="5"/>
  <c r="H16" i="5"/>
  <c r="H17" i="5"/>
  <c r="H19" i="5"/>
  <c r="H21" i="5"/>
  <c r="F16" i="5"/>
  <c r="F17" i="5"/>
  <c r="F18" i="5"/>
  <c r="F19" i="5"/>
  <c r="C16" i="5"/>
  <c r="C17" i="5"/>
  <c r="C18" i="5"/>
  <c r="C21" i="5"/>
  <c r="E45" i="4"/>
  <c r="E34" i="4"/>
  <c r="E35" i="4"/>
  <c r="E36" i="4"/>
  <c r="E37" i="4"/>
  <c r="E38" i="4"/>
  <c r="E39" i="4"/>
  <c r="E40" i="4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5" i="4" s="1"/>
  <c r="P19" i="4"/>
  <c r="P17" i="4"/>
  <c r="P24" i="4"/>
  <c r="N25" i="4"/>
  <c r="N36" i="4" s="1"/>
  <c r="L25" i="4"/>
  <c r="M14" i="4" s="1"/>
  <c r="M16" i="4"/>
  <c r="M17" i="4"/>
  <c r="M18" i="4"/>
  <c r="M21" i="4"/>
  <c r="M24" i="4"/>
  <c r="J25" i="4"/>
  <c r="O35" i="4" s="1"/>
  <c r="K16" i="4"/>
  <c r="K17" i="4"/>
  <c r="I25" i="4"/>
  <c r="N35" i="4" s="1"/>
  <c r="G25" i="4"/>
  <c r="H13" i="4" s="1"/>
  <c r="H16" i="4"/>
  <c r="H17" i="4"/>
  <c r="H21" i="4"/>
  <c r="E25" i="4"/>
  <c r="O34" i="4" s="1"/>
  <c r="F18" i="4"/>
  <c r="F16" i="4"/>
  <c r="F17" i="4"/>
  <c r="F21" i="4"/>
  <c r="F24" i="4"/>
  <c r="D25" i="4"/>
  <c r="N34" i="4" s="1"/>
  <c r="B25" i="4"/>
  <c r="L34" i="4" s="1"/>
  <c r="C16" i="4"/>
  <c r="C17" i="4"/>
  <c r="C21" i="4"/>
  <c r="C24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19" i="1" s="1"/>
  <c r="M20" i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M24" i="1"/>
  <c r="M21" i="1"/>
  <c r="M18" i="1"/>
  <c r="M17" i="1"/>
  <c r="M16" i="1"/>
  <c r="K24" i="1"/>
  <c r="K18" i="1"/>
  <c r="K17" i="1"/>
  <c r="K16" i="1"/>
  <c r="H21" i="1"/>
  <c r="H17" i="1"/>
  <c r="C24" i="1"/>
  <c r="C21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F22" i="6"/>
  <c r="L34" i="6"/>
  <c r="C22" i="6"/>
  <c r="H20" i="6"/>
  <c r="P19" i="6"/>
  <c r="Z21" i="6"/>
  <c r="H22" i="6"/>
  <c r="K22" i="6"/>
  <c r="H22" i="5"/>
  <c r="O38" i="5"/>
  <c r="P38" i="5" s="1"/>
  <c r="K22" i="5"/>
  <c r="P21" i="4"/>
  <c r="H22" i="4"/>
  <c r="K22" i="4"/>
  <c r="Z21" i="4"/>
  <c r="F20" i="1"/>
  <c r="F13" i="1"/>
  <c r="K21" i="1"/>
  <c r="H16" i="1"/>
  <c r="H24" i="1"/>
  <c r="C42" i="1"/>
  <c r="Z18" i="6"/>
  <c r="R16" i="6"/>
  <c r="U16" i="6"/>
  <c r="U13" i="6"/>
  <c r="H24" i="6"/>
  <c r="K19" i="6"/>
  <c r="K21" i="6"/>
  <c r="F13" i="6"/>
  <c r="W19" i="6"/>
  <c r="W18" i="6"/>
  <c r="K24" i="6"/>
  <c r="H24" i="5"/>
  <c r="K15" i="5"/>
  <c r="K21" i="5"/>
  <c r="P15" i="5"/>
  <c r="P18" i="5"/>
  <c r="P13" i="5"/>
  <c r="H15" i="5"/>
  <c r="W18" i="5"/>
  <c r="R16" i="5"/>
  <c r="K19" i="5"/>
  <c r="C13" i="5"/>
  <c r="AE21" i="5"/>
  <c r="AE20" i="5"/>
  <c r="C20" i="5"/>
  <c r="F21" i="5"/>
  <c r="P21" i="5"/>
  <c r="Z20" i="7"/>
  <c r="H15" i="4"/>
  <c r="P18" i="4"/>
  <c r="H24" i="4"/>
  <c r="K24" i="4"/>
  <c r="C14" i="4"/>
  <c r="K21" i="4"/>
  <c r="W17" i="4"/>
  <c r="O38" i="4"/>
  <c r="Z17" i="4"/>
  <c r="C18" i="4"/>
  <c r="C20" i="4"/>
  <c r="W20" i="4"/>
  <c r="Z14" i="7"/>
  <c r="C24" i="7"/>
  <c r="R17" i="7"/>
  <c r="H22" i="7"/>
  <c r="P17" i="7"/>
  <c r="P16" i="7"/>
  <c r="F37" i="4"/>
  <c r="F43" i="1"/>
  <c r="F24" i="7"/>
  <c r="C22" i="7"/>
  <c r="F22" i="7"/>
  <c r="F42" i="1"/>
  <c r="C37" i="6"/>
  <c r="AE20" i="7"/>
  <c r="R16" i="7"/>
  <c r="C37" i="5"/>
  <c r="F18" i="7"/>
  <c r="F42" i="5"/>
  <c r="W20" i="7"/>
  <c r="AE21" i="7"/>
  <c r="AE17" i="7"/>
  <c r="F38" i="4"/>
  <c r="F45" i="4"/>
  <c r="K16" i="7"/>
  <c r="K21" i="7"/>
  <c r="P38" i="4"/>
  <c r="P22" i="6" l="1"/>
  <c r="K23" i="6"/>
  <c r="D42" i="7"/>
  <c r="F19" i="4"/>
  <c r="H20" i="4"/>
  <c r="P14" i="5"/>
  <c r="O36" i="4"/>
  <c r="C15" i="4"/>
  <c r="P19" i="5"/>
  <c r="M19" i="4"/>
  <c r="K20" i="4"/>
  <c r="H19" i="4"/>
  <c r="M14" i="1"/>
  <c r="M25" i="1" s="1"/>
  <c r="C14" i="5"/>
  <c r="K19" i="4"/>
  <c r="M18" i="6"/>
  <c r="M15" i="1"/>
  <c r="C19" i="5"/>
  <c r="P20" i="4"/>
  <c r="F15" i="4"/>
  <c r="C19" i="4"/>
  <c r="M15" i="6"/>
  <c r="M20" i="6"/>
  <c r="M14" i="6"/>
  <c r="M25" i="6" s="1"/>
  <c r="F14" i="6"/>
  <c r="F25" i="6" s="1"/>
  <c r="M13" i="6"/>
  <c r="K15" i="6"/>
  <c r="K18" i="6"/>
  <c r="K14" i="6"/>
  <c r="O35" i="6"/>
  <c r="O40" i="6" s="1"/>
  <c r="P36" i="6" s="1"/>
  <c r="K20" i="6"/>
  <c r="H19" i="6"/>
  <c r="P20" i="6"/>
  <c r="P18" i="6"/>
  <c r="C13" i="6"/>
  <c r="C15" i="6"/>
  <c r="C20" i="6"/>
  <c r="P14" i="6"/>
  <c r="P15" i="6"/>
  <c r="P13" i="6"/>
  <c r="H23" i="6"/>
  <c r="H18" i="6"/>
  <c r="H15" i="6"/>
  <c r="H14" i="6"/>
  <c r="H13" i="6"/>
  <c r="M20" i="5"/>
  <c r="M19" i="5"/>
  <c r="M14" i="5"/>
  <c r="F20" i="5"/>
  <c r="F14" i="5"/>
  <c r="F15" i="5"/>
  <c r="K13" i="5"/>
  <c r="K14" i="5"/>
  <c r="K24" i="5"/>
  <c r="K23" i="5"/>
  <c r="K18" i="5"/>
  <c r="K20" i="5"/>
  <c r="F13" i="5"/>
  <c r="H20" i="5"/>
  <c r="C15" i="5"/>
  <c r="C25" i="5" s="1"/>
  <c r="M13" i="5"/>
  <c r="M25" i="5" s="1"/>
  <c r="H18" i="5"/>
  <c r="H14" i="5"/>
  <c r="H23" i="5"/>
  <c r="H13" i="5"/>
  <c r="B46" i="5"/>
  <c r="Y25" i="7"/>
  <c r="O39" i="7" s="1"/>
  <c r="P39" i="7" s="1"/>
  <c r="B38" i="7"/>
  <c r="C38" i="7" s="1"/>
  <c r="AD25" i="7"/>
  <c r="O38" i="7" s="1"/>
  <c r="P38" i="7" s="1"/>
  <c r="B41" i="7"/>
  <c r="D37" i="7"/>
  <c r="F20" i="4"/>
  <c r="P13" i="4"/>
  <c r="P14" i="4"/>
  <c r="M20" i="4"/>
  <c r="L36" i="4"/>
  <c r="H23" i="4"/>
  <c r="M13" i="4"/>
  <c r="M15" i="4"/>
  <c r="K23" i="4"/>
  <c r="K18" i="4"/>
  <c r="E39" i="7"/>
  <c r="K15" i="4"/>
  <c r="K14" i="4"/>
  <c r="D39" i="7"/>
  <c r="H18" i="4"/>
  <c r="H14" i="4"/>
  <c r="K13" i="4"/>
  <c r="L35" i="4"/>
  <c r="F14" i="4"/>
  <c r="F13" i="4"/>
  <c r="B46" i="4"/>
  <c r="C13" i="4"/>
  <c r="C25" i="4" s="1"/>
  <c r="E45" i="7"/>
  <c r="AE18" i="7"/>
  <c r="AE25" i="7" s="1"/>
  <c r="Z16" i="7"/>
  <c r="Z25" i="7" s="1"/>
  <c r="P25" i="5"/>
  <c r="R25" i="1"/>
  <c r="Z25" i="1"/>
  <c r="AB25" i="1"/>
  <c r="AE25" i="1"/>
  <c r="B39" i="7"/>
  <c r="S25" i="7"/>
  <c r="N37" i="7" s="1"/>
  <c r="AE25" i="5"/>
  <c r="E37" i="7"/>
  <c r="F37" i="7" s="1"/>
  <c r="H13" i="1"/>
  <c r="H15" i="1"/>
  <c r="P14" i="1"/>
  <c r="K23" i="1"/>
  <c r="O35" i="1"/>
  <c r="O40" i="1" s="1"/>
  <c r="P36" i="1" s="1"/>
  <c r="K15" i="1"/>
  <c r="K13" i="1"/>
  <c r="K14" i="1"/>
  <c r="K20" i="1"/>
  <c r="E25" i="7"/>
  <c r="F15" i="7" s="1"/>
  <c r="N25" i="7"/>
  <c r="N36" i="7" s="1"/>
  <c r="L36" i="1"/>
  <c r="L40" i="1" s="1"/>
  <c r="M34" i="1" s="1"/>
  <c r="D44" i="7"/>
  <c r="H23" i="1"/>
  <c r="H14" i="1"/>
  <c r="H18" i="1"/>
  <c r="B25" i="7"/>
  <c r="C14" i="7" s="1"/>
  <c r="D34" i="7"/>
  <c r="C19" i="1"/>
  <c r="C13" i="1"/>
  <c r="C20" i="1"/>
  <c r="D41" i="7"/>
  <c r="P20" i="1"/>
  <c r="H20" i="1"/>
  <c r="H19" i="1"/>
  <c r="P19" i="1"/>
  <c r="B46" i="1"/>
  <c r="C35" i="1" s="1"/>
  <c r="E40" i="7"/>
  <c r="D46" i="1"/>
  <c r="N40" i="1"/>
  <c r="E41" i="7"/>
  <c r="Z25" i="5"/>
  <c r="B46" i="6"/>
  <c r="C35" i="6" s="1"/>
  <c r="D46" i="6"/>
  <c r="W17" i="7"/>
  <c r="W25" i="7" s="1"/>
  <c r="V25" i="7"/>
  <c r="L39" i="7" s="1"/>
  <c r="M39" i="7" s="1"/>
  <c r="R15" i="7"/>
  <c r="R25" i="7" s="1"/>
  <c r="B36" i="7"/>
  <c r="Q25" i="7"/>
  <c r="L37" i="7" s="1"/>
  <c r="M37" i="7" s="1"/>
  <c r="B35" i="7"/>
  <c r="M21" i="7"/>
  <c r="B42" i="7"/>
  <c r="B34" i="7"/>
  <c r="G25" i="7"/>
  <c r="B37" i="7"/>
  <c r="C37" i="7" s="1"/>
  <c r="H16" i="7"/>
  <c r="P23" i="7"/>
  <c r="E44" i="7"/>
  <c r="D46" i="5"/>
  <c r="K17" i="7"/>
  <c r="E38" i="7"/>
  <c r="F38" i="7" s="1"/>
  <c r="E35" i="7"/>
  <c r="U22" i="7"/>
  <c r="U25" i="7" s="1"/>
  <c r="E43" i="7"/>
  <c r="W25" i="1"/>
  <c r="Z25" i="4"/>
  <c r="AE25" i="4"/>
  <c r="E46" i="4"/>
  <c r="F34" i="4" s="1"/>
  <c r="W25" i="4"/>
  <c r="U25" i="1"/>
  <c r="D46" i="4"/>
  <c r="R25" i="6"/>
  <c r="AE25" i="6"/>
  <c r="B40" i="7"/>
  <c r="E46" i="1"/>
  <c r="O25" i="7"/>
  <c r="P15" i="7" s="1"/>
  <c r="E42" i="7"/>
  <c r="F42" i="7" s="1"/>
  <c r="P21" i="7"/>
  <c r="E36" i="7"/>
  <c r="T25" i="7"/>
  <c r="O37" i="7" s="1"/>
  <c r="P37" i="7" s="1"/>
  <c r="U25" i="4"/>
  <c r="C23" i="7"/>
  <c r="X25" i="7"/>
  <c r="N39" i="7" s="1"/>
  <c r="F25" i="1"/>
  <c r="E46" i="5"/>
  <c r="M24" i="7"/>
  <c r="B45" i="7"/>
  <c r="D40" i="7"/>
  <c r="AC25" i="7"/>
  <c r="N38" i="7" s="1"/>
  <c r="D38" i="7"/>
  <c r="D25" i="7"/>
  <c r="N34" i="7" s="1"/>
  <c r="D36" i="7"/>
  <c r="I25" i="7"/>
  <c r="N35" i="7" s="1"/>
  <c r="D35" i="7"/>
  <c r="D45" i="7"/>
  <c r="J25" i="7"/>
  <c r="K24" i="7" s="1"/>
  <c r="E34" i="7"/>
  <c r="B43" i="7"/>
  <c r="C43" i="7" s="1"/>
  <c r="D43" i="7"/>
  <c r="B44" i="7"/>
  <c r="U25" i="5"/>
  <c r="W25" i="5"/>
  <c r="AB25" i="5"/>
  <c r="AB25" i="6"/>
  <c r="R25" i="5"/>
  <c r="W25" i="6"/>
  <c r="AB25" i="4"/>
  <c r="U25" i="6"/>
  <c r="Z25" i="6"/>
  <c r="R25" i="4"/>
  <c r="N40" i="6"/>
  <c r="L40" i="6"/>
  <c r="M34" i="6" s="1"/>
  <c r="M37" i="6"/>
  <c r="P37" i="6"/>
  <c r="AA25" i="7"/>
  <c r="L38" i="7" s="1"/>
  <c r="E46" i="6"/>
  <c r="F40" i="6" s="1"/>
  <c r="L25" i="7"/>
  <c r="M18" i="7" s="1"/>
  <c r="N40" i="5"/>
  <c r="O40" i="5"/>
  <c r="P34" i="5" s="1"/>
  <c r="L40" i="5"/>
  <c r="M34" i="5" s="1"/>
  <c r="AB25" i="7"/>
  <c r="N40" i="4"/>
  <c r="O40" i="4"/>
  <c r="M37" i="1"/>
  <c r="F45" i="6" l="1"/>
  <c r="P22" i="7"/>
  <c r="F43" i="6"/>
  <c r="F44" i="6"/>
  <c r="P25" i="4"/>
  <c r="F25" i="5"/>
  <c r="P25" i="6"/>
  <c r="K25" i="6"/>
  <c r="C25" i="6"/>
  <c r="C40" i="6"/>
  <c r="F34" i="6"/>
  <c r="F41" i="6"/>
  <c r="C41" i="6"/>
  <c r="P18" i="7"/>
  <c r="F39" i="6"/>
  <c r="P34" i="6"/>
  <c r="P35" i="6"/>
  <c r="F35" i="6"/>
  <c r="F36" i="6"/>
  <c r="C44" i="6"/>
  <c r="M36" i="6"/>
  <c r="C39" i="6"/>
  <c r="H25" i="6"/>
  <c r="M35" i="6"/>
  <c r="C34" i="6"/>
  <c r="C36" i="6"/>
  <c r="F39" i="5"/>
  <c r="F40" i="5"/>
  <c r="C39" i="5"/>
  <c r="C40" i="5"/>
  <c r="C41" i="5"/>
  <c r="K25" i="5"/>
  <c r="F34" i="5"/>
  <c r="F45" i="5"/>
  <c r="F44" i="5"/>
  <c r="F41" i="5"/>
  <c r="F36" i="5"/>
  <c r="F35" i="5"/>
  <c r="P36" i="5"/>
  <c r="P35" i="5"/>
  <c r="M36" i="5"/>
  <c r="H14" i="7"/>
  <c r="H24" i="7"/>
  <c r="H25" i="5"/>
  <c r="C36" i="5"/>
  <c r="C45" i="5"/>
  <c r="C44" i="5"/>
  <c r="M35" i="5"/>
  <c r="C34" i="5"/>
  <c r="C35" i="5"/>
  <c r="M25" i="4"/>
  <c r="K25" i="4"/>
  <c r="H25" i="4"/>
  <c r="F40" i="4"/>
  <c r="C44" i="4"/>
  <c r="C40" i="4"/>
  <c r="L40" i="4"/>
  <c r="M34" i="4" s="1"/>
  <c r="F41" i="4"/>
  <c r="C41" i="4"/>
  <c r="P34" i="4"/>
  <c r="P36" i="4"/>
  <c r="F39" i="4"/>
  <c r="F44" i="4"/>
  <c r="C34" i="4"/>
  <c r="C39" i="4"/>
  <c r="P35" i="4"/>
  <c r="H23" i="7"/>
  <c r="F25" i="4"/>
  <c r="F36" i="4"/>
  <c r="F19" i="7"/>
  <c r="F20" i="7"/>
  <c r="F35" i="4"/>
  <c r="O34" i="7"/>
  <c r="F13" i="7"/>
  <c r="C36" i="4"/>
  <c r="C35" i="4"/>
  <c r="C15" i="7"/>
  <c r="C13" i="7"/>
  <c r="P25" i="1"/>
  <c r="F44" i="1"/>
  <c r="F39" i="1"/>
  <c r="K14" i="7"/>
  <c r="K18" i="7"/>
  <c r="P14" i="7"/>
  <c r="O36" i="7"/>
  <c r="P13" i="7"/>
  <c r="K25" i="1"/>
  <c r="K23" i="7"/>
  <c r="F35" i="1"/>
  <c r="F36" i="1"/>
  <c r="K15" i="7"/>
  <c r="O35" i="7"/>
  <c r="K13" i="7"/>
  <c r="F34" i="1"/>
  <c r="F14" i="7"/>
  <c r="M14" i="7"/>
  <c r="M15" i="7"/>
  <c r="M20" i="7"/>
  <c r="M13" i="7"/>
  <c r="C44" i="1"/>
  <c r="C36" i="1"/>
  <c r="H15" i="7"/>
  <c r="C39" i="1"/>
  <c r="H18" i="7"/>
  <c r="H13" i="7"/>
  <c r="H25" i="1"/>
  <c r="C20" i="7"/>
  <c r="C25" i="1"/>
  <c r="L34" i="7"/>
  <c r="C19" i="7"/>
  <c r="C41" i="1"/>
  <c r="C34" i="1"/>
  <c r="P20" i="7"/>
  <c r="K20" i="7"/>
  <c r="L35" i="7"/>
  <c r="H20" i="7"/>
  <c r="C40" i="1"/>
  <c r="F40" i="1"/>
  <c r="F41" i="1"/>
  <c r="P19" i="7"/>
  <c r="L36" i="7"/>
  <c r="M19" i="7"/>
  <c r="M36" i="1"/>
  <c r="P34" i="1"/>
  <c r="P35" i="1"/>
  <c r="K19" i="7"/>
  <c r="M35" i="1"/>
  <c r="H19" i="7"/>
  <c r="D46" i="7"/>
  <c r="N40" i="7"/>
  <c r="B46" i="7"/>
  <c r="C36" i="7" s="1"/>
  <c r="E46" i="7"/>
  <c r="F45" i="7" s="1"/>
  <c r="C42" i="7"/>
  <c r="M38" i="7"/>
  <c r="F43" i="7" l="1"/>
  <c r="P40" i="6"/>
  <c r="F46" i="6"/>
  <c r="M40" i="6"/>
  <c r="C46" i="6"/>
  <c r="F46" i="5"/>
  <c r="P40" i="5"/>
  <c r="M40" i="5"/>
  <c r="C45" i="7"/>
  <c r="C46" i="5"/>
  <c r="C25" i="7"/>
  <c r="M35" i="4"/>
  <c r="M36" i="4"/>
  <c r="M40" i="4" s="1"/>
  <c r="P40" i="4"/>
  <c r="C46" i="4"/>
  <c r="F46" i="4"/>
  <c r="F25" i="7"/>
  <c r="K25" i="7"/>
  <c r="F40" i="7"/>
  <c r="F39" i="7"/>
  <c r="O40" i="7"/>
  <c r="P36" i="7" s="1"/>
  <c r="P25" i="7"/>
  <c r="F34" i="7"/>
  <c r="F36" i="7"/>
  <c r="F44" i="7"/>
  <c r="F35" i="7"/>
  <c r="M25" i="7"/>
  <c r="C44" i="7"/>
  <c r="H25" i="7"/>
  <c r="C34" i="7"/>
  <c r="C39" i="7"/>
  <c r="C35" i="7"/>
  <c r="C46" i="1"/>
  <c r="F41" i="7"/>
  <c r="F46" i="1"/>
  <c r="C40" i="7"/>
  <c r="C41" i="7"/>
  <c r="M40" i="1"/>
  <c r="P40" i="1"/>
  <c r="L40" i="7"/>
  <c r="M36" i="7" s="1"/>
  <c r="P34" i="7" l="1"/>
  <c r="P35" i="7"/>
  <c r="F46" i="7"/>
  <c r="C46" i="7"/>
  <c r="M34" i="7"/>
  <c r="M35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<sst xmlns="http://schemas.openxmlformats.org/spreadsheetml/2006/main" count="457" uniqueCount="62">
  <si>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</si>
  <si>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</si>
  <si>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</si>
  <si>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</si>
  <si>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</si>
  <si>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</si>
  <si>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</si>
  <si>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</si>
  <si>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</si>
  <si>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</si>
  <si>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</si>
  <si>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</si>
  <si>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</si>
  <si>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</si>
  <si>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</si>
  <si>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</si>
  <si>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</si>
  <si>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</si>
  <si>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</si>
  <si>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</si>
  <si>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</si>
  <si>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</si>
  <si>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</si>
  <si>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</si>
  <si>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</si>
  <si>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</si>
  <si>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</si>
  <si>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</si>
  <si>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</si>
  <si>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</si>
  <si>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</si>
  <si>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</si>
  <si>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</si>
  <si>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</si>
  <si>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</si>
  <si>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</si>
  <si>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</si>
  <si>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</si>
  <si>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</si>
  <si>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</si>
  <si>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</si>
  <si>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</si>
  <si>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</si>
  <si>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</si>
  <si>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</si>
  <si>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</si>
  <si>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</si>
  <si>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</si>
  <si>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</si>
  <si>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</si>
  <si>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</si>
  <si>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</si>
  <si>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</si>
  <si>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</si>
  <si>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</si>
  <si>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</si>
  <si>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</si>
  <si>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</si>
  <si>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</si>
  <si>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</si>
  <si>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</si>
  <si>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BARCELONA DE SERVEIS MUNICIPALS SA (BSM)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</si>
</sst>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F-4B8D-A951-C4F09D44FF3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F-4B8D-A951-C4F09D44FF3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F-4B8D-A951-C4F09D44FF3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F-4B8D-A951-C4F09D44FF3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F-4B8D-A951-C4F09D44FF3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F-4B8D-A951-C4F09D44FF3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F-4B8D-A951-C4F09D44FF3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F-4B8D-A951-C4F09D44FF3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F-4B8D-A951-C4F09D44FF3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7F-4B8D-A951-C4F09D44FF3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286</c:v>
                </c:pt>
                <c:pt idx="1">
                  <c:v>79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139</c:v>
                </c:pt>
                <c:pt idx="7">
                  <c:v>276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C7F-4B8D-A951-C4F09D44F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A1-4E0D-8A87-64A84794E8A7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A1-4E0D-8A87-64A84794E8A7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A1-4E0D-8A87-64A84794E8A7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1-4E0D-8A87-64A84794E8A7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A1-4E0D-8A87-64A84794E8A7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A1-4E0D-8A87-64A84794E8A7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A1-4E0D-8A87-64A84794E8A7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A1-4E0D-8A87-64A84794E8A7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A1-4E0D-8A87-64A84794E8A7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A1-4E0D-8A87-64A84794E8A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130273106.3788</c:v>
                </c:pt>
                <c:pt idx="1">
                  <c:v>9731500.9275000002</c:v>
                </c:pt>
                <c:pt idx="2">
                  <c:v>892320.92509999999</c:v>
                </c:pt>
                <c:pt idx="3">
                  <c:v>0</c:v>
                </c:pt>
                <c:pt idx="4">
                  <c:v>0</c:v>
                </c:pt>
                <c:pt idx="5">
                  <c:v>1079275.2541999999</c:v>
                </c:pt>
                <c:pt idx="6">
                  <c:v>7970957.2911</c:v>
                </c:pt>
                <c:pt idx="7">
                  <c:v>2733488.1199999996</c:v>
                </c:pt>
                <c:pt idx="8">
                  <c:v>0</c:v>
                </c:pt>
                <c:pt idx="9">
                  <c:v>33092</c:v>
                </c:pt>
                <c:pt idx="10">
                  <c:v>30176.4804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AA1-4E0D-8A87-64A84794E8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7-4647-849E-BC3E4F03993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57-4647-849E-BC3E4F03993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7-4647-849E-BC3E4F03993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7-4647-849E-BC3E4F0399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53</c:v>
                </c:pt>
                <c:pt idx="1">
                  <c:v>677</c:v>
                </c:pt>
                <c:pt idx="2">
                  <c:v>102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57-4647-849E-BC3E4F039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A0-4CF3-9B4A-920547F76D2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0-4CF3-9B4A-920547F76D2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A0-4CF3-9B4A-920547F76D2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0-4CF3-9B4A-920547F76D2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A0-4CF3-9B4A-920547F76D2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0-4CF3-9B4A-920547F76D2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40839770.872600004</c:v>
                </c:pt>
                <c:pt idx="1">
                  <c:v>96014717.826000005</c:v>
                </c:pt>
                <c:pt idx="2">
                  <c:v>15889428.6785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A0-4CF3-9B4A-920547F76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N15" sqref="N1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44719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54</v>
      </c>
      <c r="H13" s="20">
        <f t="shared" ref="H13:H24" si="2">IF(G13,G13/$G$25,"")</f>
        <v>0.34838709677419355</v>
      </c>
      <c r="I13" s="4">
        <v>13835922.75</v>
      </c>
      <c r="J13" s="5">
        <f>I13*1.21</f>
        <v>16741466.5275</v>
      </c>
      <c r="K13" s="21">
        <f t="shared" ref="K13:K24" si="3">IF(J13,J13/$J$25,"")</f>
        <v>0.88663861051523529</v>
      </c>
      <c r="L13" s="1">
        <v>12</v>
      </c>
      <c r="M13" s="20">
        <f t="shared" ref="M13:M24" si="4">IF(L13,L13/$L$25,"")</f>
        <v>0.36363636363636365</v>
      </c>
      <c r="N13" s="4">
        <v>1192551.6100000001</v>
      </c>
      <c r="O13" s="5">
        <f>N13*1.21</f>
        <v>1442987.4481000002</v>
      </c>
      <c r="P13" s="21">
        <f t="shared" ref="P13:P24" si="5">IF(O13,O13/$O$25,"")</f>
        <v>0.74188536979395392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3</v>
      </c>
      <c r="C14" s="20">
        <f t="shared" si="0"/>
        <v>0.42857142857142855</v>
      </c>
      <c r="D14" s="6">
        <v>718966.39</v>
      </c>
      <c r="E14" s="7">
        <f>D14*1.21</f>
        <v>869949.33189999999</v>
      </c>
      <c r="F14" s="21">
        <f t="shared" si="1"/>
        <v>0.82872309131853061</v>
      </c>
      <c r="G14" s="2">
        <v>7</v>
      </c>
      <c r="H14" s="20">
        <f t="shared" si="2"/>
        <v>4.5161290322580643E-2</v>
      </c>
      <c r="I14" s="6">
        <v>216652.55</v>
      </c>
      <c r="J14" s="7">
        <f>I14*1.21</f>
        <v>262149.58549999999</v>
      </c>
      <c r="K14" s="21">
        <f t="shared" si="3"/>
        <v>1.3883607141170439E-2</v>
      </c>
      <c r="L14" s="2">
        <v>2</v>
      </c>
      <c r="M14" s="20">
        <f t="shared" si="4"/>
        <v>6.0606060606060608E-2</v>
      </c>
      <c r="N14" s="6">
        <v>59380</v>
      </c>
      <c r="O14" s="7">
        <f>N14*1.21</f>
        <v>71849.8</v>
      </c>
      <c r="P14" s="21">
        <f t="shared" si="5"/>
        <v>3.6940248865510297E-2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1.2903225806451613E-2</v>
      </c>
      <c r="I15" s="6">
        <v>57280</v>
      </c>
      <c r="J15" s="7">
        <f>I15*1.21</f>
        <v>69308.800000000003</v>
      </c>
      <c r="K15" s="21">
        <f t="shared" si="3"/>
        <v>3.6706376963771847E-3</v>
      </c>
      <c r="L15" s="2">
        <v>3</v>
      </c>
      <c r="M15" s="20">
        <f t="shared" si="4"/>
        <v>9.0909090909090912E-2</v>
      </c>
      <c r="N15" s="6">
        <v>112981.26</v>
      </c>
      <c r="O15" s="7">
        <f>N15*1.21</f>
        <v>136707.32459999999</v>
      </c>
      <c r="P15" s="21">
        <f t="shared" si="5"/>
        <v>7.0285548358688499E-2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5</v>
      </c>
      <c r="H18" s="66">
        <f t="shared" si="2"/>
        <v>3.2258064516129031E-2</v>
      </c>
      <c r="I18" s="69">
        <v>75578.34</v>
      </c>
      <c r="J18" s="70">
        <f>I18*1.21</f>
        <v>91449.791399999987</v>
      </c>
      <c r="K18" s="67">
        <f t="shared" si="3"/>
        <v>4.843238544581208E-3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1</v>
      </c>
      <c r="C19" s="20">
        <f t="shared" si="0"/>
        <v>0.14285714285714285</v>
      </c>
      <c r="D19" s="6">
        <v>29970.07</v>
      </c>
      <c r="E19" s="7">
        <v>36263.78</v>
      </c>
      <c r="F19" s="21">
        <f t="shared" si="1"/>
        <v>3.4545266905210557E-2</v>
      </c>
      <c r="G19" s="2">
        <v>29</v>
      </c>
      <c r="H19" s="20">
        <f t="shared" si="2"/>
        <v>0.18709677419354839</v>
      </c>
      <c r="I19" s="6">
        <v>966201.68</v>
      </c>
      <c r="J19" s="7">
        <v>1169104.03</v>
      </c>
      <c r="K19" s="21">
        <f t="shared" si="3"/>
        <v>6.1916485691636311E-2</v>
      </c>
      <c r="L19" s="2">
        <v>4</v>
      </c>
      <c r="M19" s="20">
        <f t="shared" si="4"/>
        <v>0.12121212121212122</v>
      </c>
      <c r="N19" s="6">
        <v>126867.1</v>
      </c>
      <c r="O19" s="7">
        <v>153509.19</v>
      </c>
      <c r="P19" s="21">
        <f t="shared" si="5"/>
        <v>7.8923917418599693E-2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3</v>
      </c>
      <c r="C20" s="66">
        <f t="shared" si="0"/>
        <v>0.42857142857142855</v>
      </c>
      <c r="D20" s="69">
        <f>E20/1.21</f>
        <v>118622.80165289257</v>
      </c>
      <c r="E20" s="70">
        <v>143533.59</v>
      </c>
      <c r="F20" s="21">
        <f t="shared" si="1"/>
        <v>0.13673164177625885</v>
      </c>
      <c r="G20" s="68">
        <v>57</v>
      </c>
      <c r="H20" s="66">
        <f t="shared" si="2"/>
        <v>0.36774193548387096</v>
      </c>
      <c r="I20" s="69">
        <f>J20/1.21</f>
        <v>447682.61157024791</v>
      </c>
      <c r="J20" s="70">
        <v>541695.96</v>
      </c>
      <c r="K20" s="67">
        <f t="shared" si="3"/>
        <v>2.8688559183700012E-2</v>
      </c>
      <c r="L20" s="68">
        <v>12</v>
      </c>
      <c r="M20" s="66">
        <f t="shared" si="4"/>
        <v>0.36363636363636365</v>
      </c>
      <c r="N20" s="69">
        <f>O20/1.21</f>
        <v>115680.77685950413</v>
      </c>
      <c r="O20" s="70">
        <v>139973.74</v>
      </c>
      <c r="P20" s="67">
        <f t="shared" si="5"/>
        <v>7.1964915563247675E-2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6.4516129032258064E-3</v>
      </c>
      <c r="I23" s="98">
        <v>5600</v>
      </c>
      <c r="J23" s="98">
        <f>I23*1.21</f>
        <v>6776</v>
      </c>
      <c r="K23" s="21">
        <f t="shared" si="3"/>
        <v>3.5886122729944541E-4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867559.26165289257</v>
      </c>
      <c r="E25" s="18">
        <f t="shared" si="12"/>
        <v>1049746.7019</v>
      </c>
      <c r="F25" s="19">
        <f t="shared" si="12"/>
        <v>1</v>
      </c>
      <c r="G25" s="16">
        <f t="shared" si="12"/>
        <v>155</v>
      </c>
      <c r="H25" s="17">
        <f t="shared" si="12"/>
        <v>1</v>
      </c>
      <c r="I25" s="18">
        <f t="shared" si="12"/>
        <v>15604917.931570249</v>
      </c>
      <c r="J25" s="18">
        <f t="shared" si="12"/>
        <v>18881950.694400001</v>
      </c>
      <c r="K25" s="19">
        <f t="shared" si="12"/>
        <v>1</v>
      </c>
      <c r="L25" s="16">
        <f t="shared" si="12"/>
        <v>33</v>
      </c>
      <c r="M25" s="17">
        <f t="shared" si="12"/>
        <v>1</v>
      </c>
      <c r="N25" s="18">
        <f t="shared" si="12"/>
        <v>1607460.7468595044</v>
      </c>
      <c r="O25" s="18">
        <f t="shared" si="12"/>
        <v>1945027.5027000001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15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66</v>
      </c>
      <c r="C34" s="8">
        <f t="shared" ref="C34:C43" si="14">IF(B34,B34/$B$46,"")</f>
        <v>0.33846153846153848</v>
      </c>
      <c r="D34" s="10">
        <f t="shared" ref="D34:D45" si="15">D13+I13+N13+S13+AC13+X13</f>
        <v>15028474.359999999</v>
      </c>
      <c r="E34" s="11">
        <f t="shared" ref="E34:E45" si="16">E13+J13+O13+T13+AD13+Y13</f>
        <v>18184453.9756</v>
      </c>
      <c r="F34" s="21">
        <f t="shared" ref="F34:F43" si="17">IF(E34,E34/$E$46,"")</f>
        <v>0.83122378050433066</v>
      </c>
      <c r="J34" s="149" t="s">
        <v>3</v>
      </c>
      <c r="K34" s="150"/>
      <c r="L34" s="57">
        <f>B25</f>
        <v>7</v>
      </c>
      <c r="M34" s="8">
        <f t="shared" ref="M34:M39" si="18">IF(L34,L34/$L$40,"")</f>
        <v>3.5897435897435895E-2</v>
      </c>
      <c r="N34" s="58">
        <f>D25</f>
        <v>867559.26165289257</v>
      </c>
      <c r="O34" s="58">
        <f>E25</f>
        <v>1049746.7019</v>
      </c>
      <c r="P34" s="59">
        <f t="shared" ref="P34:P39" si="19">IF(O34,O34/$O$40,"")</f>
        <v>4.7984636948466837E-2</v>
      </c>
    </row>
    <row r="35" spans="1:33" s="25" customFormat="1" ht="30" customHeight="1" x14ac:dyDescent="0.25">
      <c r="A35" s="43" t="s">
        <v>18</v>
      </c>
      <c r="B35" s="12">
        <f t="shared" si="13"/>
        <v>12</v>
      </c>
      <c r="C35" s="8">
        <f t="shared" si="14"/>
        <v>6.1538461538461542E-2</v>
      </c>
      <c r="D35" s="13">
        <f t="shared" si="15"/>
        <v>994998.94</v>
      </c>
      <c r="E35" s="14">
        <f t="shared" si="16"/>
        <v>1203948.7174</v>
      </c>
      <c r="F35" s="21">
        <f t="shared" si="17"/>
        <v>5.5033316136595622E-2</v>
      </c>
      <c r="J35" s="145" t="s">
        <v>1</v>
      </c>
      <c r="K35" s="146"/>
      <c r="L35" s="60">
        <f>G25</f>
        <v>155</v>
      </c>
      <c r="M35" s="8">
        <f t="shared" si="18"/>
        <v>0.79487179487179482</v>
      </c>
      <c r="N35" s="61">
        <f>I25</f>
        <v>15604917.931570249</v>
      </c>
      <c r="O35" s="61">
        <f>J25</f>
        <v>18881950.694400001</v>
      </c>
      <c r="P35" s="59">
        <f t="shared" si="19"/>
        <v>0.86310683073329253</v>
      </c>
    </row>
    <row r="36" spans="1:33" ht="30" customHeight="1" x14ac:dyDescent="0.25">
      <c r="A36" s="43" t="s">
        <v>19</v>
      </c>
      <c r="B36" s="12">
        <f t="shared" si="13"/>
        <v>5</v>
      </c>
      <c r="C36" s="8">
        <f t="shared" si="14"/>
        <v>2.564102564102564E-2</v>
      </c>
      <c r="D36" s="13">
        <f t="shared" si="15"/>
        <v>170261.26</v>
      </c>
      <c r="E36" s="14">
        <f t="shared" si="16"/>
        <v>206016.12459999998</v>
      </c>
      <c r="F36" s="21">
        <f t="shared" si="17"/>
        <v>9.417137416643984E-3</v>
      </c>
      <c r="G36" s="25"/>
      <c r="J36" s="145" t="s">
        <v>2</v>
      </c>
      <c r="K36" s="146"/>
      <c r="L36" s="60">
        <f>L25</f>
        <v>33</v>
      </c>
      <c r="M36" s="8">
        <f t="shared" si="18"/>
        <v>0.16923076923076924</v>
      </c>
      <c r="N36" s="61">
        <f>N25</f>
        <v>1607460.7468595044</v>
      </c>
      <c r="O36" s="61">
        <f>O25</f>
        <v>1945027.5027000001</v>
      </c>
      <c r="P36" s="59">
        <f t="shared" si="19"/>
        <v>8.8908532318240571E-2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5</v>
      </c>
      <c r="C39" s="8">
        <f t="shared" si="14"/>
        <v>2.564102564102564E-2</v>
      </c>
      <c r="D39" s="13">
        <f t="shared" si="15"/>
        <v>75578.34</v>
      </c>
      <c r="E39" s="22">
        <f t="shared" si="16"/>
        <v>91449.791399999987</v>
      </c>
      <c r="F39" s="21">
        <f t="shared" si="17"/>
        <v>4.1802322706988113E-3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34</v>
      </c>
      <c r="C40" s="8">
        <f t="shared" si="14"/>
        <v>0.17435897435897435</v>
      </c>
      <c r="D40" s="13">
        <f t="shared" si="15"/>
        <v>1123038.8500000001</v>
      </c>
      <c r="E40" s="23">
        <f t="shared" si="16"/>
        <v>1358877</v>
      </c>
      <c r="F40" s="21">
        <f t="shared" si="17"/>
        <v>6.2115193488679617E-2</v>
      </c>
      <c r="G40" s="25"/>
      <c r="J40" s="147" t="s">
        <v>0</v>
      </c>
      <c r="K40" s="148"/>
      <c r="L40" s="83">
        <f>SUM(L34:L39)</f>
        <v>195</v>
      </c>
      <c r="M40" s="17">
        <f>SUM(M34:M39)</f>
        <v>1</v>
      </c>
      <c r="N40" s="84">
        <f>SUM(N34:N39)</f>
        <v>18079937.940082647</v>
      </c>
      <c r="O40" s="85">
        <f>SUM(O34:O39)</f>
        <v>21876724.899000004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72</v>
      </c>
      <c r="C41" s="8">
        <f t="shared" si="14"/>
        <v>0.36923076923076925</v>
      </c>
      <c r="D41" s="13">
        <f t="shared" si="15"/>
        <v>681986.19008264469</v>
      </c>
      <c r="E41" s="23">
        <f t="shared" si="16"/>
        <v>825203.28999999992</v>
      </c>
      <c r="F41" s="21">
        <f t="shared" si="17"/>
        <v>3.7720604606483875E-2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1</v>
      </c>
      <c r="C44" s="8">
        <f t="shared" ref="C44" si="20">IF(B44,B44/$B$46,"")</f>
        <v>5.1282051282051282E-3</v>
      </c>
      <c r="D44" s="13">
        <f t="shared" si="15"/>
        <v>5600</v>
      </c>
      <c r="E44" s="14">
        <f t="shared" si="16"/>
        <v>6776</v>
      </c>
      <c r="F44" s="21">
        <f t="shared" ref="F44" si="21">IF(E44,E44/$E$46,"")</f>
        <v>3.0973557656748408E-4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195</v>
      </c>
      <c r="C46" s="17">
        <f>SUM(C34:C45)</f>
        <v>1</v>
      </c>
      <c r="D46" s="18">
        <f>SUM(D34:D45)</f>
        <v>18079937.940082643</v>
      </c>
      <c r="E46" s="18">
        <f>SUM(E34:E45)</f>
        <v>21876724.899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B8" sqref="B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44844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BARCELONA DE SERVEIS MUNICIPALS SA (BSM)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1" si="0">IF(B13,B13/$B$25,"")</f>
        <v>5.2631578947368418E-2</v>
      </c>
      <c r="D13" s="4">
        <v>2005652.02</v>
      </c>
      <c r="E13" s="5">
        <f>D13*1.21</f>
        <v>2426838.9441999998</v>
      </c>
      <c r="F13" s="21">
        <f t="shared" ref="F13:F24" si="1">IF(E13,E13/$E$25,"")</f>
        <v>0.44222198079276159</v>
      </c>
      <c r="G13" s="1">
        <v>49</v>
      </c>
      <c r="H13" s="20">
        <f t="shared" ref="H13:H21" si="2">IF(G13,G13/$G$25,"")</f>
        <v>0.27840909090909088</v>
      </c>
      <c r="I13" s="4">
        <v>9890269.8200000003</v>
      </c>
      <c r="J13" s="5">
        <f>I13*1.21</f>
        <v>11967226.4822</v>
      </c>
      <c r="K13" s="21">
        <f t="shared" ref="K13:K21" si="3">IF(J13,J13/$J$25,"")</f>
        <v>0.77199039010870307</v>
      </c>
      <c r="L13" s="1">
        <v>7</v>
      </c>
      <c r="M13" s="20">
        <f t="shared" ref="M13:M21" si="4">IF(L13,L13/$L$25,"")</f>
        <v>0.29166666666666669</v>
      </c>
      <c r="N13" s="4">
        <v>1223774.3999999999</v>
      </c>
      <c r="O13" s="5">
        <f>N13*1.21</f>
        <v>1480767.0239999997</v>
      </c>
      <c r="P13" s="21">
        <f t="shared" ref="P13:P21" si="5">IF(O13,O13/$O$25,"")</f>
        <v>0.77309404973003126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>
        <v>8</v>
      </c>
      <c r="C14" s="20">
        <f t="shared" si="0"/>
        <v>0.42105263157894735</v>
      </c>
      <c r="D14" s="6">
        <v>2237252.06</v>
      </c>
      <c r="E14" s="7">
        <f>D14*1.21</f>
        <v>2707074.9926</v>
      </c>
      <c r="F14" s="21">
        <f t="shared" si="1"/>
        <v>0.49328698480102562</v>
      </c>
      <c r="G14" s="2">
        <v>15</v>
      </c>
      <c r="H14" s="20">
        <f t="shared" si="2"/>
        <v>8.5227272727272721E-2</v>
      </c>
      <c r="I14" s="6">
        <v>777682.9</v>
      </c>
      <c r="J14" s="7">
        <f>I14*1.21</f>
        <v>940996.30900000001</v>
      </c>
      <c r="K14" s="21">
        <f t="shared" si="3"/>
        <v>6.0702461740509674E-2</v>
      </c>
      <c r="L14" s="2">
        <v>1</v>
      </c>
      <c r="M14" s="20">
        <f t="shared" si="4"/>
        <v>4.1666666666666664E-2</v>
      </c>
      <c r="N14" s="6">
        <v>101850</v>
      </c>
      <c r="O14" s="7">
        <f>N14*1.21</f>
        <v>123238.5</v>
      </c>
      <c r="P14" s="21">
        <f t="shared" si="5"/>
        <v>6.4341621270230603E-2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5.2631578947368418E-2</v>
      </c>
      <c r="D15" s="6">
        <v>71072.460000000006</v>
      </c>
      <c r="E15" s="7">
        <f>D15*1.21</f>
        <v>85997.676600000006</v>
      </c>
      <c r="F15" s="21">
        <f t="shared" si="1"/>
        <v>1.5670616701003958E-2</v>
      </c>
      <c r="G15" s="2">
        <v>3</v>
      </c>
      <c r="H15" s="20">
        <f t="shared" si="2"/>
        <v>1.7045454545454544E-2</v>
      </c>
      <c r="I15" s="6">
        <v>112860</v>
      </c>
      <c r="J15" s="7">
        <f>I15*1.21</f>
        <v>136560.6</v>
      </c>
      <c r="K15" s="21">
        <f t="shared" si="3"/>
        <v>8.8093486844495646E-3</v>
      </c>
      <c r="L15" s="2">
        <v>1</v>
      </c>
      <c r="M15" s="20">
        <f t="shared" si="4"/>
        <v>4.1666666666666664E-2</v>
      </c>
      <c r="N15" s="6">
        <v>14766.4</v>
      </c>
      <c r="O15" s="7">
        <f>N15*1.21</f>
        <v>17867.343999999997</v>
      </c>
      <c r="P15" s="21">
        <f t="shared" si="5"/>
        <v>9.3283663851225634E-3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8</v>
      </c>
      <c r="H18" s="66">
        <f t="shared" si="2"/>
        <v>4.5454545454545456E-2</v>
      </c>
      <c r="I18" s="69">
        <v>351632.48</v>
      </c>
      <c r="J18" s="70">
        <f>I18*1.21</f>
        <v>425475.30079999997</v>
      </c>
      <c r="K18" s="67">
        <f t="shared" si="3"/>
        <v>2.7446864478980485E-2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3</v>
      </c>
      <c r="C19" s="20">
        <f t="shared" si="0"/>
        <v>0.15789473684210525</v>
      </c>
      <c r="D19" s="6">
        <v>50630.29</v>
      </c>
      <c r="E19" s="7">
        <f>D19*1.21</f>
        <v>61262.650900000001</v>
      </c>
      <c r="F19" s="21">
        <f t="shared" si="1"/>
        <v>1.1163365782620631E-2</v>
      </c>
      <c r="G19" s="2">
        <v>36</v>
      </c>
      <c r="H19" s="20">
        <f t="shared" si="2"/>
        <v>0.20454545454545456</v>
      </c>
      <c r="I19" s="6">
        <v>1193314.44</v>
      </c>
      <c r="J19" s="7">
        <f>I19*1.21</f>
        <v>1443910.4723999999</v>
      </c>
      <c r="K19" s="21">
        <f t="shared" si="3"/>
        <v>9.3144807656819664E-2</v>
      </c>
      <c r="L19" s="2">
        <v>6</v>
      </c>
      <c r="M19" s="20">
        <f t="shared" si="4"/>
        <v>0.25</v>
      </c>
      <c r="N19" s="6">
        <v>165945</v>
      </c>
      <c r="O19" s="7">
        <f>N19*1.21</f>
        <v>200793.44999999998</v>
      </c>
      <c r="P19" s="21">
        <f t="shared" si="5"/>
        <v>0.1048323057603183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6</v>
      </c>
      <c r="C20" s="66">
        <f t="shared" si="0"/>
        <v>0.31578947368421051</v>
      </c>
      <c r="D20" s="69">
        <f>E20/1.21</f>
        <v>170789.66115702479</v>
      </c>
      <c r="E20" s="70">
        <v>206655.49</v>
      </c>
      <c r="F20" s="21">
        <f t="shared" si="1"/>
        <v>3.7657051922588287E-2</v>
      </c>
      <c r="G20" s="68">
        <v>64</v>
      </c>
      <c r="H20" s="66">
        <f t="shared" si="2"/>
        <v>0.36363636363636365</v>
      </c>
      <c r="I20" s="69">
        <f>J20/1.21</f>
        <v>475630.17355371901</v>
      </c>
      <c r="J20" s="70">
        <v>575512.51</v>
      </c>
      <c r="K20" s="21">
        <f t="shared" si="3"/>
        <v>3.7125571891546805E-2</v>
      </c>
      <c r="L20" s="68">
        <v>9</v>
      </c>
      <c r="M20" s="66">
        <f t="shared" si="4"/>
        <v>0.375</v>
      </c>
      <c r="N20" s="69">
        <f>O20/1.21</f>
        <v>76620.892561983477</v>
      </c>
      <c r="O20" s="70">
        <v>92711.28</v>
      </c>
      <c r="P20" s="67">
        <f t="shared" si="5"/>
        <v>4.8403656854297199E-2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1</v>
      </c>
      <c r="H23" s="20">
        <f t="shared" si="13"/>
        <v>5.681818181818182E-3</v>
      </c>
      <c r="I23" s="6">
        <v>10000</v>
      </c>
      <c r="J23" s="7">
        <f>I23*1.21</f>
        <v>12100</v>
      </c>
      <c r="K23" s="21">
        <f t="shared" si="14"/>
        <v>7.8055543899074637E-4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19</v>
      </c>
      <c r="C25" s="17">
        <f t="shared" si="32"/>
        <v>0.99999999999999989</v>
      </c>
      <c r="D25" s="18">
        <f t="shared" si="32"/>
        <v>4535396.4911570251</v>
      </c>
      <c r="E25" s="18">
        <f t="shared" si="32"/>
        <v>5487829.7542999992</v>
      </c>
      <c r="F25" s="19">
        <f t="shared" si="32"/>
        <v>1.0000000000000002</v>
      </c>
      <c r="G25" s="16">
        <f t="shared" si="32"/>
        <v>176</v>
      </c>
      <c r="H25" s="17">
        <f t="shared" si="32"/>
        <v>1</v>
      </c>
      <c r="I25" s="18">
        <f t="shared" si="32"/>
        <v>12811389.813553719</v>
      </c>
      <c r="J25" s="18">
        <f t="shared" si="32"/>
        <v>15501781.6744</v>
      </c>
      <c r="K25" s="19">
        <f t="shared" si="32"/>
        <v>0.99999999999999989</v>
      </c>
      <c r="L25" s="16">
        <f t="shared" si="32"/>
        <v>24</v>
      </c>
      <c r="M25" s="17">
        <f t="shared" si="32"/>
        <v>1</v>
      </c>
      <c r="N25" s="18">
        <f t="shared" si="32"/>
        <v>1582956.6925619834</v>
      </c>
      <c r="O25" s="18">
        <f t="shared" si="32"/>
        <v>1915377.5979999998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57</v>
      </c>
      <c r="C34" s="8">
        <f t="shared" ref="C34:C45" si="34">IF(B34,B34/$B$46,"")</f>
        <v>0.26027397260273971</v>
      </c>
      <c r="D34" s="10">
        <f t="shared" ref="D34:D45" si="35">D13+I13+N13+S13+AC13+X13</f>
        <v>13119696.24</v>
      </c>
      <c r="E34" s="11">
        <f t="shared" ref="E34:E45" si="36">E13+J13+O13+T13+AD13+Y13</f>
        <v>15874832.4504</v>
      </c>
      <c r="F34" s="21">
        <f t="shared" ref="F34:F42" si="37">IF(E34,E34/$E$46,"")</f>
        <v>0.69307313056971764</v>
      </c>
      <c r="J34" s="149" t="s">
        <v>3</v>
      </c>
      <c r="K34" s="150"/>
      <c r="L34" s="57">
        <f>B25</f>
        <v>19</v>
      </c>
      <c r="M34" s="8">
        <f t="shared" ref="M34:M39" si="38">IF(L34,L34/$L$40,"")</f>
        <v>8.6757990867579904E-2</v>
      </c>
      <c r="N34" s="58">
        <f>D25</f>
        <v>4535396.4911570251</v>
      </c>
      <c r="O34" s="58">
        <f>E25</f>
        <v>5487829.7542999992</v>
      </c>
      <c r="P34" s="59">
        <f t="shared" ref="P34:P39" si="39">IF(O34,O34/$O$40,"")</f>
        <v>0.23959102306938102</v>
      </c>
    </row>
    <row r="35" spans="1:33" s="25" customFormat="1" ht="30" customHeight="1" x14ac:dyDescent="0.25">
      <c r="A35" s="43" t="s">
        <v>18</v>
      </c>
      <c r="B35" s="12">
        <f t="shared" si="33"/>
        <v>24</v>
      </c>
      <c r="C35" s="8">
        <f t="shared" si="34"/>
        <v>0.1095890410958904</v>
      </c>
      <c r="D35" s="13">
        <f t="shared" si="35"/>
        <v>3116784.96</v>
      </c>
      <c r="E35" s="14">
        <f t="shared" si="36"/>
        <v>3771309.8015999999</v>
      </c>
      <c r="F35" s="21">
        <f t="shared" si="37"/>
        <v>0.16465014662106325</v>
      </c>
      <c r="J35" s="145" t="s">
        <v>1</v>
      </c>
      <c r="K35" s="146"/>
      <c r="L35" s="60">
        <f>G25</f>
        <v>176</v>
      </c>
      <c r="M35" s="8">
        <f t="shared" si="38"/>
        <v>0.80365296803652964</v>
      </c>
      <c r="N35" s="61">
        <f>I25</f>
        <v>12811389.813553719</v>
      </c>
      <c r="O35" s="61">
        <f>J25</f>
        <v>15501781.6744</v>
      </c>
      <c r="P35" s="59">
        <f t="shared" si="39"/>
        <v>0.67678625195278663</v>
      </c>
    </row>
    <row r="36" spans="1:33" ht="30" customHeight="1" x14ac:dyDescent="0.25">
      <c r="A36" s="43" t="s">
        <v>19</v>
      </c>
      <c r="B36" s="12">
        <f t="shared" si="33"/>
        <v>5</v>
      </c>
      <c r="C36" s="8">
        <f t="shared" si="34"/>
        <v>2.2831050228310501E-2</v>
      </c>
      <c r="D36" s="13">
        <f t="shared" si="35"/>
        <v>198698.86000000002</v>
      </c>
      <c r="E36" s="14">
        <f t="shared" si="36"/>
        <v>240425.62060000002</v>
      </c>
      <c r="F36" s="21">
        <f t="shared" si="37"/>
        <v>1.0496648582531059E-2</v>
      </c>
      <c r="G36" s="25"/>
      <c r="J36" s="145" t="s">
        <v>2</v>
      </c>
      <c r="K36" s="146"/>
      <c r="L36" s="60">
        <f>L25</f>
        <v>24</v>
      </c>
      <c r="M36" s="8">
        <f t="shared" si="38"/>
        <v>0.1095890410958904</v>
      </c>
      <c r="N36" s="61">
        <f>N25</f>
        <v>1582956.6925619834</v>
      </c>
      <c r="O36" s="61">
        <f>O25</f>
        <v>1915377.5979999998</v>
      </c>
      <c r="P36" s="59">
        <f t="shared" si="39"/>
        <v>8.3622724977832255E-2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8</v>
      </c>
      <c r="C39" s="8">
        <f t="shared" si="34"/>
        <v>3.6529680365296802E-2</v>
      </c>
      <c r="D39" s="13">
        <f t="shared" si="35"/>
        <v>351632.48</v>
      </c>
      <c r="E39" s="22">
        <f t="shared" si="36"/>
        <v>425475.30079999997</v>
      </c>
      <c r="F39" s="21">
        <f t="shared" si="37"/>
        <v>1.8575660538585274E-2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45</v>
      </c>
      <c r="C40" s="8">
        <f t="shared" si="34"/>
        <v>0.20547945205479451</v>
      </c>
      <c r="D40" s="13">
        <f t="shared" si="35"/>
        <v>1409889.73</v>
      </c>
      <c r="E40" s="23">
        <f t="shared" si="36"/>
        <v>1705966.5732999998</v>
      </c>
      <c r="F40" s="21">
        <f t="shared" si="37"/>
        <v>7.4480130565065111E-2</v>
      </c>
      <c r="G40" s="25"/>
      <c r="J40" s="147" t="s">
        <v>0</v>
      </c>
      <c r="K40" s="148"/>
      <c r="L40" s="83">
        <f>SUM(L34:L39)</f>
        <v>219</v>
      </c>
      <c r="M40" s="17">
        <f>SUM(M34:M39)</f>
        <v>1</v>
      </c>
      <c r="N40" s="84">
        <f>SUM(N34:N39)</f>
        <v>18929742.99727273</v>
      </c>
      <c r="O40" s="85">
        <f>SUM(O34:O39)</f>
        <v>22904989.026700001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79</v>
      </c>
      <c r="C41" s="8">
        <f t="shared" si="34"/>
        <v>0.36073059360730592</v>
      </c>
      <c r="D41" s="13">
        <f t="shared" si="35"/>
        <v>723040.72727272718</v>
      </c>
      <c r="E41" s="23">
        <f t="shared" si="36"/>
        <v>874879.28</v>
      </c>
      <c r="F41" s="21">
        <f t="shared" si="37"/>
        <v>3.819601393304168E-2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1</v>
      </c>
      <c r="C44" s="8">
        <f t="shared" si="34"/>
        <v>4.5662100456621002E-3</v>
      </c>
      <c r="D44" s="13">
        <f t="shared" si="35"/>
        <v>10000</v>
      </c>
      <c r="E44" s="14">
        <f t="shared" si="36"/>
        <v>12100</v>
      </c>
      <c r="F44" s="21">
        <f>IF(E44,E44/$E$46,"")</f>
        <v>5.2826918999590924E-4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219</v>
      </c>
      <c r="C46" s="17">
        <f>SUM(C34:C45)</f>
        <v>1</v>
      </c>
      <c r="D46" s="18">
        <f>SUM(D34:D45)</f>
        <v>18929742.997272726</v>
      </c>
      <c r="E46" s="18">
        <f>SUM(E34:E45)</f>
        <v>22904989.026700001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O20" sqref="O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44875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BARCELONA DE SERVEIS MUNICIPALS SA (BSM)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3" si="0">IF(B13,B13/$B$25,"")</f>
        <v>5.5555555555555552E-2</v>
      </c>
      <c r="D13" s="4">
        <v>1984498.81</v>
      </c>
      <c r="E13" s="5">
        <f>D13*1.21</f>
        <v>2401243.5600999999</v>
      </c>
      <c r="F13" s="21">
        <f t="shared" ref="F13:F24" si="1">IF(E13,E13/$E$25,"")</f>
        <v>0.5210546992412336</v>
      </c>
      <c r="G13" s="1">
        <v>60</v>
      </c>
      <c r="H13" s="20">
        <f t="shared" ref="H13:H23" si="2">IF(G13,G13/$G$25,"")</f>
        <v>0.38961038961038963</v>
      </c>
      <c r="I13" s="4">
        <v>23748154.170000002</v>
      </c>
      <c r="J13" s="5">
        <f>I13*1.21</f>
        <v>28735266.545700002</v>
      </c>
      <c r="K13" s="21">
        <f t="shared" ref="K13:K23" si="3">IF(J13,J13/$J$25,"")</f>
        <v>0.86605867401766579</v>
      </c>
      <c r="L13" s="1">
        <v>1</v>
      </c>
      <c r="M13" s="20">
        <f t="shared" ref="M13:M23" si="4">IF(L13,L13/$L$25,"")</f>
        <v>6.6666666666666666E-2</v>
      </c>
      <c r="N13" s="4">
        <v>3022459.79</v>
      </c>
      <c r="O13" s="5">
        <f>N13*1.21</f>
        <v>3657176.3459000001</v>
      </c>
      <c r="P13" s="21">
        <f t="shared" ref="P13:P23" si="5">IF(O13,O13/$O$25,"")</f>
        <v>0.81710392228031936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v>6</v>
      </c>
      <c r="C14" s="20">
        <f t="shared" si="0"/>
        <v>0.33333333333333331</v>
      </c>
      <c r="D14" s="6">
        <v>1203345.77</v>
      </c>
      <c r="E14" s="7">
        <f>D14*1.21</f>
        <v>1456048.3817</v>
      </c>
      <c r="F14" s="21">
        <f t="shared" si="1"/>
        <v>0.31595331028218687</v>
      </c>
      <c r="G14" s="2">
        <v>14</v>
      </c>
      <c r="H14" s="20">
        <f t="shared" si="2"/>
        <v>9.0909090909090912E-2</v>
      </c>
      <c r="I14" s="6">
        <v>352832.24</v>
      </c>
      <c r="J14" s="7">
        <f>I14*1.21</f>
        <v>426927.01039999997</v>
      </c>
      <c r="K14" s="21">
        <f t="shared" si="3"/>
        <v>1.2867249375999935E-2</v>
      </c>
      <c r="L14" s="2">
        <v>5</v>
      </c>
      <c r="M14" s="20">
        <f t="shared" si="4"/>
        <v>0.33333333333333331</v>
      </c>
      <c r="N14" s="6">
        <v>329230.74</v>
      </c>
      <c r="O14" s="7">
        <f>N14*1.21</f>
        <v>398369.19539999997</v>
      </c>
      <c r="P14" s="21">
        <f t="shared" si="5"/>
        <v>8.900556092733064E-2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4</v>
      </c>
      <c r="C15" s="20">
        <f t="shared" si="0"/>
        <v>0.22222222222222221</v>
      </c>
      <c r="D15" s="6">
        <v>225991.44</v>
      </c>
      <c r="E15" s="7">
        <f>D15*1.21</f>
        <v>273449.64240000001</v>
      </c>
      <c r="F15" s="21">
        <f t="shared" si="1"/>
        <v>5.9336846768022651E-2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4</v>
      </c>
      <c r="H18" s="66">
        <f t="shared" si="2"/>
        <v>2.5974025974025976E-2</v>
      </c>
      <c r="I18" s="69">
        <v>148585.20000000001</v>
      </c>
      <c r="J18" s="70">
        <f>I18*1.21</f>
        <v>179788.092</v>
      </c>
      <c r="K18" s="67">
        <f t="shared" si="3"/>
        <v>5.4186738206883408E-3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6</v>
      </c>
      <c r="C19" s="20">
        <f t="shared" si="0"/>
        <v>0.33333333333333331</v>
      </c>
      <c r="D19" s="6">
        <v>382421.5</v>
      </c>
      <c r="E19" s="7">
        <f>D19*1.21</f>
        <v>462730.01500000001</v>
      </c>
      <c r="F19" s="21">
        <f t="shared" si="1"/>
        <v>0.10040949314848993</v>
      </c>
      <c r="G19" s="2">
        <v>22</v>
      </c>
      <c r="H19" s="20">
        <f t="shared" si="2"/>
        <v>0.14285714285714285</v>
      </c>
      <c r="I19" s="6">
        <v>2823369.79</v>
      </c>
      <c r="J19" s="7">
        <f>I19*1.21</f>
        <v>3416277.4459000002</v>
      </c>
      <c r="K19" s="21">
        <f t="shared" si="3"/>
        <v>0.10296395581252601</v>
      </c>
      <c r="L19" s="2">
        <v>4</v>
      </c>
      <c r="M19" s="20">
        <f t="shared" si="4"/>
        <v>0.26666666666666666</v>
      </c>
      <c r="N19" s="6">
        <v>318756.89</v>
      </c>
      <c r="O19" s="7">
        <f>N19*1.21</f>
        <v>385695.83689999999</v>
      </c>
      <c r="P19" s="21">
        <f t="shared" si="5"/>
        <v>8.6174018239917188E-2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5.5555555555555552E-2</v>
      </c>
      <c r="D20" s="69">
        <f>E20/1.21</f>
        <v>12361.446280991737</v>
      </c>
      <c r="E20" s="70">
        <v>14957.35</v>
      </c>
      <c r="F20" s="21">
        <f t="shared" si="1"/>
        <v>3.2456505600670098E-3</v>
      </c>
      <c r="G20" s="68">
        <v>50</v>
      </c>
      <c r="H20" s="66">
        <f t="shared" si="2"/>
        <v>0.32467532467532467</v>
      </c>
      <c r="I20" s="69">
        <f>J20/1.21</f>
        <v>320923.57024793391</v>
      </c>
      <c r="J20" s="69">
        <v>388317.52</v>
      </c>
      <c r="K20" s="67">
        <f t="shared" si="3"/>
        <v>1.170358924404527E-2</v>
      </c>
      <c r="L20" s="68">
        <v>5</v>
      </c>
      <c r="M20" s="66">
        <f t="shared" si="4"/>
        <v>0.33333333333333331</v>
      </c>
      <c r="N20" s="69">
        <f>O20/1.21</f>
        <v>28543.256198347106</v>
      </c>
      <c r="O20" s="69">
        <v>34537.339999999997</v>
      </c>
      <c r="P20" s="67">
        <f t="shared" si="5"/>
        <v>7.7164985524328369E-3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1.948051948051948E-2</v>
      </c>
      <c r="I23" s="6">
        <v>2600</v>
      </c>
      <c r="J23" s="7">
        <v>2600</v>
      </c>
      <c r="K23" s="21">
        <f t="shared" si="3"/>
        <v>7.8361985919455035E-5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>
        <v>1</v>
      </c>
      <c r="H24" s="66">
        <f t="shared" ref="H24" si="13">IF(G24,G24/$G$25,"")</f>
        <v>6.4935064935064939E-3</v>
      </c>
      <c r="I24" s="69">
        <v>24939.24</v>
      </c>
      <c r="J24" s="70">
        <f>I24*1.21</f>
        <v>30176.4804</v>
      </c>
      <c r="K24" s="67">
        <f t="shared" ref="K24" si="14">IF(J24,J24/$J$25,"")</f>
        <v>9.0949574315519653E-4</v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18</v>
      </c>
      <c r="C25" s="17">
        <f t="shared" si="22"/>
        <v>1</v>
      </c>
      <c r="D25" s="18">
        <f t="shared" si="22"/>
        <v>3808618.9662809917</v>
      </c>
      <c r="E25" s="18">
        <f t="shared" si="22"/>
        <v>4608428.9491999997</v>
      </c>
      <c r="F25" s="19">
        <f t="shared" si="22"/>
        <v>1</v>
      </c>
      <c r="G25" s="16">
        <f t="shared" si="22"/>
        <v>154</v>
      </c>
      <c r="H25" s="17">
        <f t="shared" si="22"/>
        <v>0.99999999999999989</v>
      </c>
      <c r="I25" s="18">
        <f t="shared" si="22"/>
        <v>27421404.21024793</v>
      </c>
      <c r="J25" s="18">
        <f t="shared" si="22"/>
        <v>33179353.094400004</v>
      </c>
      <c r="K25" s="19">
        <f t="shared" si="22"/>
        <v>1</v>
      </c>
      <c r="L25" s="16">
        <f t="shared" si="22"/>
        <v>15</v>
      </c>
      <c r="M25" s="17">
        <f t="shared" si="22"/>
        <v>1</v>
      </c>
      <c r="N25" s="18">
        <f t="shared" si="22"/>
        <v>3698990.6761983475</v>
      </c>
      <c r="O25" s="18">
        <f t="shared" si="22"/>
        <v>4475778.7182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62</v>
      </c>
      <c r="C34" s="8">
        <f t="shared" ref="C34:C42" si="24">IF(B34,B34/$B$46,"")</f>
        <v>0.33155080213903743</v>
      </c>
      <c r="D34" s="10">
        <f t="shared" ref="D34:D45" si="25">D13+I13+N13+S13+AC13+X13</f>
        <v>28755112.77</v>
      </c>
      <c r="E34" s="11">
        <f t="shared" ref="E34:E45" si="26">E13+J13+O13+T13+AD13+Y13</f>
        <v>34793686.451700002</v>
      </c>
      <c r="F34" s="21">
        <f t="shared" ref="F34:F43" si="27">IF(E34,E34/$E$46,"")</f>
        <v>0.82325497011005133</v>
      </c>
      <c r="J34" s="149" t="s">
        <v>3</v>
      </c>
      <c r="K34" s="150"/>
      <c r="L34" s="57">
        <f>B25</f>
        <v>18</v>
      </c>
      <c r="M34" s="8">
        <f>IF(L34,L34/$L$40,"")</f>
        <v>9.6256684491978606E-2</v>
      </c>
      <c r="N34" s="58">
        <f>D25</f>
        <v>3808618.9662809917</v>
      </c>
      <c r="O34" s="58">
        <f>E25</f>
        <v>4608428.9491999997</v>
      </c>
      <c r="P34" s="59">
        <f>IF(O34,O34/$O$40,"")</f>
        <v>0.10904024332387387</v>
      </c>
    </row>
    <row r="35" spans="1:33" s="25" customFormat="1" ht="30" customHeight="1" x14ac:dyDescent="0.3">
      <c r="A35" s="43" t="s">
        <v>18</v>
      </c>
      <c r="B35" s="12">
        <f t="shared" si="23"/>
        <v>25</v>
      </c>
      <c r="C35" s="8">
        <f t="shared" si="24"/>
        <v>0.13368983957219252</v>
      </c>
      <c r="D35" s="13">
        <f t="shared" si="25"/>
        <v>1885408.75</v>
      </c>
      <c r="E35" s="14">
        <f t="shared" si="26"/>
        <v>2281344.5874999999</v>
      </c>
      <c r="F35" s="21">
        <f t="shared" si="27"/>
        <v>5.3978996241177982E-2</v>
      </c>
      <c r="J35" s="145" t="s">
        <v>1</v>
      </c>
      <c r="K35" s="146"/>
      <c r="L35" s="60">
        <f>G25</f>
        <v>154</v>
      </c>
      <c r="M35" s="8">
        <f>IF(L35,L35/$L$40,"")</f>
        <v>0.82352941176470584</v>
      </c>
      <c r="N35" s="61">
        <f>I25</f>
        <v>27421404.21024793</v>
      </c>
      <c r="O35" s="61">
        <f>J25</f>
        <v>33179353.094400004</v>
      </c>
      <c r="P35" s="59">
        <f>IF(O35,O35/$O$40,"")</f>
        <v>0.78505815639625964</v>
      </c>
    </row>
    <row r="36" spans="1:33" ht="30" customHeight="1" x14ac:dyDescent="0.3">
      <c r="A36" s="43" t="s">
        <v>19</v>
      </c>
      <c r="B36" s="12">
        <f t="shared" si="23"/>
        <v>4</v>
      </c>
      <c r="C36" s="8">
        <f t="shared" si="24"/>
        <v>2.1390374331550801E-2</v>
      </c>
      <c r="D36" s="13">
        <f t="shared" si="25"/>
        <v>225991.44</v>
      </c>
      <c r="E36" s="14">
        <f t="shared" si="26"/>
        <v>273449.64240000001</v>
      </c>
      <c r="F36" s="21">
        <f t="shared" si="27"/>
        <v>6.4701042096566071E-3</v>
      </c>
      <c r="G36" s="25"/>
      <c r="J36" s="145" t="s">
        <v>2</v>
      </c>
      <c r="K36" s="146"/>
      <c r="L36" s="60">
        <f>L25</f>
        <v>15</v>
      </c>
      <c r="M36" s="8">
        <f>IF(L36,L36/$L$40,"")</f>
        <v>8.0213903743315509E-2</v>
      </c>
      <c r="N36" s="61">
        <f>N25</f>
        <v>3698990.6761983475</v>
      </c>
      <c r="O36" s="61">
        <f>O25</f>
        <v>4475778.7182</v>
      </c>
      <c r="P36" s="59">
        <f>IF(O36,O36/$O$40,"")</f>
        <v>0.10590160027986666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4</v>
      </c>
      <c r="C39" s="8">
        <f t="shared" si="24"/>
        <v>2.1390374331550801E-2</v>
      </c>
      <c r="D39" s="13">
        <f t="shared" si="25"/>
        <v>148585.20000000001</v>
      </c>
      <c r="E39" s="22">
        <f t="shared" si="26"/>
        <v>179788.092</v>
      </c>
      <c r="F39" s="21">
        <f t="shared" si="27"/>
        <v>4.2539740797822648E-3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32</v>
      </c>
      <c r="C40" s="8">
        <f t="shared" si="24"/>
        <v>0.17112299465240641</v>
      </c>
      <c r="D40" s="13">
        <f t="shared" si="25"/>
        <v>3524548.18</v>
      </c>
      <c r="E40" s="23">
        <f t="shared" si="26"/>
        <v>4264703.2978000008</v>
      </c>
      <c r="F40" s="21">
        <f t="shared" si="27"/>
        <v>0.10090733532453944</v>
      </c>
      <c r="G40" s="25"/>
      <c r="J40" s="147" t="s">
        <v>0</v>
      </c>
      <c r="K40" s="148"/>
      <c r="L40" s="83">
        <f>SUM(L34:L39)</f>
        <v>187</v>
      </c>
      <c r="M40" s="17">
        <f>SUM(M34:M39)</f>
        <v>0.99999999999999989</v>
      </c>
      <c r="N40" s="84">
        <f>SUM(N34:N39)</f>
        <v>34929013.852727272</v>
      </c>
      <c r="O40" s="85">
        <f>SUM(O34:O39)</f>
        <v>42263560.761799999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56</v>
      </c>
      <c r="C41" s="8">
        <f t="shared" si="24"/>
        <v>0.29946524064171121</v>
      </c>
      <c r="D41" s="13">
        <f t="shared" si="25"/>
        <v>361828.27272727271</v>
      </c>
      <c r="E41" s="23">
        <f t="shared" si="26"/>
        <v>437812.20999999996</v>
      </c>
      <c r="F41" s="21">
        <f t="shared" si="27"/>
        <v>1.0359094267223156E-2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3</v>
      </c>
      <c r="C44" s="8">
        <f t="shared" si="30"/>
        <v>1.6042780748663103E-2</v>
      </c>
      <c r="D44" s="13">
        <f t="shared" si="25"/>
        <v>2600</v>
      </c>
      <c r="E44" s="14">
        <f t="shared" si="26"/>
        <v>2600</v>
      </c>
      <c r="F44" s="21">
        <f t="shared" ref="F44" si="31">IF(E44,E44/$E$46,"")</f>
        <v>6.1518716197477019E-5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1</v>
      </c>
      <c r="C45" s="8">
        <f t="shared" ref="C45" si="32">IF(B45,B45/$B$46,"")</f>
        <v>5.3475935828877002E-3</v>
      </c>
      <c r="D45" s="13">
        <f t="shared" si="25"/>
        <v>24939.24</v>
      </c>
      <c r="E45" s="14">
        <f t="shared" si="26"/>
        <v>30176.4804</v>
      </c>
      <c r="F45" s="21">
        <f t="shared" ref="F45" si="33">IF(E45,E45/$E$46,"")</f>
        <v>7.1400705137166453E-4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187</v>
      </c>
      <c r="C46" s="17">
        <f>SUM(C34:C45)</f>
        <v>0.99999999999999989</v>
      </c>
      <c r="D46" s="18">
        <f>SUM(D34:D45)</f>
        <v>34929013.852727279</v>
      </c>
      <c r="E46" s="18">
        <f>SUM(E34:E45)</f>
        <v>42263560.761800006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N22" sqref="N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45105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BARCELONA DE SERVEIS MUNICIPALS SA (BSM)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2</v>
      </c>
      <c r="C13" s="20">
        <f t="shared" ref="C13:C21" si="0">IF(B13,B13/$B$25,"")</f>
        <v>0.22222222222222221</v>
      </c>
      <c r="D13" s="4">
        <v>22770972.27</v>
      </c>
      <c r="E13" s="5">
        <f>D13*1.21</f>
        <v>27552876.446699999</v>
      </c>
      <c r="F13" s="21">
        <f t="shared" ref="F13:F24" si="1">IF(E13,E13/$E$25,"")</f>
        <v>0.92790105980782911</v>
      </c>
      <c r="G13" s="1">
        <v>84</v>
      </c>
      <c r="H13" s="20">
        <f t="shared" ref="H13:H21" si="2">IF(G13,G13/$G$25,"")</f>
        <v>0.4375</v>
      </c>
      <c r="I13" s="4">
        <v>21962825.68</v>
      </c>
      <c r="J13" s="5">
        <f>I13*1.21</f>
        <v>26575019.072799999</v>
      </c>
      <c r="K13" s="21">
        <f t="shared" ref="K13:K21" si="3">IF(J13,J13/$J$25,"")</f>
        <v>0.93404198163147778</v>
      </c>
      <c r="L13" s="1">
        <v>15</v>
      </c>
      <c r="M13" s="20">
        <f>IF(L13,L13/$L$25,"")</f>
        <v>0.5</v>
      </c>
      <c r="N13" s="4">
        <v>6026642.96</v>
      </c>
      <c r="O13" s="5">
        <f>N13*1.21</f>
        <v>7292237.9815999996</v>
      </c>
      <c r="P13" s="21">
        <f>IF(O13,O13/$O$25,"")</f>
        <v>0.96544440398112252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>
        <v>3</v>
      </c>
      <c r="C14" s="20">
        <f t="shared" si="0"/>
        <v>0.33333333333333331</v>
      </c>
      <c r="D14" s="6">
        <v>1638711.3</v>
      </c>
      <c r="E14" s="7">
        <f>D14*1.21</f>
        <v>1982840.673</v>
      </c>
      <c r="F14" s="21">
        <f t="shared" si="1"/>
        <v>6.6776329704303194E-2</v>
      </c>
      <c r="G14" s="2">
        <v>12</v>
      </c>
      <c r="H14" s="20">
        <f t="shared" si="2"/>
        <v>6.25E-2</v>
      </c>
      <c r="I14" s="6">
        <v>382792.1</v>
      </c>
      <c r="J14" s="7">
        <f>I14*1.21</f>
        <v>463178.44099999993</v>
      </c>
      <c r="K14" s="21">
        <f t="shared" si="3"/>
        <v>1.6279503231793387E-2</v>
      </c>
      <c r="L14" s="2">
        <v>3</v>
      </c>
      <c r="M14" s="20">
        <f>IF(L14,L14/$L$25,"")</f>
        <v>0.1</v>
      </c>
      <c r="N14" s="6">
        <v>23866.7</v>
      </c>
      <c r="O14" s="7">
        <f>N14*1.21</f>
        <v>28878.706999999999</v>
      </c>
      <c r="P14" s="21">
        <f>IF(O14,O14/$O$25,"")</f>
        <v>3.823351094370498E-3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0.1111111111111111</v>
      </c>
      <c r="D15" s="6">
        <v>48739.75</v>
      </c>
      <c r="E15" s="7">
        <f>D15*1.21</f>
        <v>58975.097499999996</v>
      </c>
      <c r="F15" s="21">
        <f t="shared" si="1"/>
        <v>1.9861104367226317E-3</v>
      </c>
      <c r="G15" s="2">
        <v>3</v>
      </c>
      <c r="H15" s="20">
        <f t="shared" si="2"/>
        <v>1.5625E-2</v>
      </c>
      <c r="I15" s="6">
        <v>69764</v>
      </c>
      <c r="J15" s="7">
        <f>I15*1.21</f>
        <v>84414.44</v>
      </c>
      <c r="K15" s="21">
        <f t="shared" si="3"/>
        <v>2.9669454083896558E-3</v>
      </c>
      <c r="L15" s="2">
        <v>1</v>
      </c>
      <c r="M15" s="20">
        <f>IF(L15,L15/$L$25,"")</f>
        <v>3.3333333333333333E-2</v>
      </c>
      <c r="N15" s="6">
        <v>24000</v>
      </c>
      <c r="O15" s="7">
        <f>N15*1.21</f>
        <v>29040</v>
      </c>
      <c r="P15" s="21">
        <f>IF(O15,O15/$O$25,"")</f>
        <v>3.8447052279909646E-3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7</v>
      </c>
      <c r="H18" s="66">
        <f t="shared" si="2"/>
        <v>3.6458333333333336E-2</v>
      </c>
      <c r="I18" s="69">
        <v>203362.9</v>
      </c>
      <c r="J18" s="70">
        <f>I18*1.21</f>
        <v>246069.109</v>
      </c>
      <c r="K18" s="67">
        <f t="shared" si="3"/>
        <v>8.6486815892409374E-3</v>
      </c>
      <c r="L18" s="71">
        <v>1</v>
      </c>
      <c r="M18" s="66">
        <f>IF(L18,L18/$L$25,"")</f>
        <v>3.3333333333333333E-2</v>
      </c>
      <c r="N18" s="69">
        <v>112804.1</v>
      </c>
      <c r="O18" s="70">
        <f>N18*1.21</f>
        <v>136492.96100000001</v>
      </c>
      <c r="P18" s="67">
        <f>IF(O18,O18/$O$25,"")</f>
        <v>1.8070771375367316E-2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28</v>
      </c>
      <c r="H19" s="20">
        <f t="shared" si="2"/>
        <v>0.14583333333333334</v>
      </c>
      <c r="I19" s="6">
        <v>530091.26</v>
      </c>
      <c r="J19" s="7">
        <v>641410.42000000004</v>
      </c>
      <c r="K19" s="21">
        <f t="shared" si="3"/>
        <v>2.254388823182717E-2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3</v>
      </c>
      <c r="C20" s="66">
        <f t="shared" si="0"/>
        <v>0.33333333333333331</v>
      </c>
      <c r="D20" s="69">
        <f>E20/1.21</f>
        <v>81878.719008264467</v>
      </c>
      <c r="E20" s="70">
        <v>99073.25</v>
      </c>
      <c r="F20" s="21">
        <f t="shared" si="1"/>
        <v>3.3365000511449854E-3</v>
      </c>
      <c r="G20" s="68">
        <v>56</v>
      </c>
      <c r="H20" s="66">
        <f t="shared" si="2"/>
        <v>0.29166666666666669</v>
      </c>
      <c r="I20" s="69">
        <f>J20/1.21</f>
        <v>355309.81818181818</v>
      </c>
      <c r="J20" s="70">
        <v>429924.88</v>
      </c>
      <c r="K20" s="67">
        <f t="shared" si="3"/>
        <v>1.5110728077666259E-2</v>
      </c>
      <c r="L20" s="68">
        <v>10</v>
      </c>
      <c r="M20" s="66">
        <f>IF(L20,L20/$L$25,"")</f>
        <v>0.33333333333333331</v>
      </c>
      <c r="N20" s="6">
        <v>55037.36</v>
      </c>
      <c r="O20" s="7">
        <v>66595.210000000006</v>
      </c>
      <c r="P20" s="67">
        <f>IF(O20,O20/$O$25,"")</f>
        <v>8.8167683211486294E-3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2</v>
      </c>
      <c r="H23" s="20">
        <f t="shared" si="11"/>
        <v>1.0416666666666666E-2</v>
      </c>
      <c r="I23" s="6">
        <v>9600</v>
      </c>
      <c r="J23" s="70">
        <v>11616</v>
      </c>
      <c r="K23" s="21">
        <f t="shared" si="12"/>
        <v>4.0827182960467715E-4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9</v>
      </c>
      <c r="C25" s="17">
        <f t="shared" si="30"/>
        <v>1</v>
      </c>
      <c r="D25" s="18">
        <f t="shared" si="30"/>
        <v>24540302.039008263</v>
      </c>
      <c r="E25" s="18">
        <f t="shared" si="30"/>
        <v>29693765.4672</v>
      </c>
      <c r="F25" s="19">
        <f t="shared" si="30"/>
        <v>0.99999999999999989</v>
      </c>
      <c r="G25" s="16">
        <f t="shared" si="30"/>
        <v>192</v>
      </c>
      <c r="H25" s="17">
        <f t="shared" si="30"/>
        <v>1.0000000000000002</v>
      </c>
      <c r="I25" s="18">
        <f t="shared" si="30"/>
        <v>23513745.758181818</v>
      </c>
      <c r="J25" s="18">
        <f t="shared" si="30"/>
        <v>28451632.362800002</v>
      </c>
      <c r="K25" s="19">
        <f t="shared" si="30"/>
        <v>0.99999999999999989</v>
      </c>
      <c r="L25" s="16">
        <f t="shared" si="30"/>
        <v>30</v>
      </c>
      <c r="M25" s="17">
        <f t="shared" si="30"/>
        <v>1</v>
      </c>
      <c r="N25" s="18">
        <f t="shared" si="30"/>
        <v>6242351.1200000001</v>
      </c>
      <c r="O25" s="18">
        <f t="shared" si="30"/>
        <v>7553244.8596000001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101</v>
      </c>
      <c r="C34" s="8">
        <f t="shared" ref="C34:C45" si="32">IF(B34,B34/$B$46,"")</f>
        <v>0.43722943722943725</v>
      </c>
      <c r="D34" s="10">
        <f t="shared" ref="D34:D42" si="33">D13+I13+N13+S13+AC13+X13</f>
        <v>50760440.910000004</v>
      </c>
      <c r="E34" s="11">
        <f t="shared" ref="E34:E42" si="34">E13+J13+O13+T13+AD13+Y13</f>
        <v>61420133.501100004</v>
      </c>
      <c r="F34" s="21">
        <f t="shared" ref="F34:F42" si="35">IF(E34,E34/$E$46,"")</f>
        <v>0.93487674914816332</v>
      </c>
      <c r="J34" s="149" t="s">
        <v>3</v>
      </c>
      <c r="K34" s="150"/>
      <c r="L34" s="57">
        <f>B25</f>
        <v>9</v>
      </c>
      <c r="M34" s="8">
        <f t="shared" ref="M34:M39" si="36">IF(L34,L34/$L$40,"")</f>
        <v>3.896103896103896E-2</v>
      </c>
      <c r="N34" s="58">
        <f>D25</f>
        <v>24540302.039008263</v>
      </c>
      <c r="O34" s="58">
        <f>E25</f>
        <v>29693765.4672</v>
      </c>
      <c r="P34" s="59">
        <f t="shared" ref="P34:P39" si="37">IF(O34,O34/$O$40,"")</f>
        <v>0.45196923789569371</v>
      </c>
    </row>
    <row r="35" spans="1:33" s="25" customFormat="1" ht="30" customHeight="1" x14ac:dyDescent="0.3">
      <c r="A35" s="43" t="s">
        <v>18</v>
      </c>
      <c r="B35" s="12">
        <f t="shared" si="31"/>
        <v>18</v>
      </c>
      <c r="C35" s="8">
        <f t="shared" si="32"/>
        <v>7.792207792207792E-2</v>
      </c>
      <c r="D35" s="13">
        <f t="shared" si="33"/>
        <v>2045370.0999999999</v>
      </c>
      <c r="E35" s="14">
        <f t="shared" si="34"/>
        <v>2474897.821</v>
      </c>
      <c r="F35" s="21">
        <f t="shared" si="35"/>
        <v>3.7670455882824076E-2</v>
      </c>
      <c r="J35" s="145" t="s">
        <v>1</v>
      </c>
      <c r="K35" s="146"/>
      <c r="L35" s="60">
        <f>G25</f>
        <v>192</v>
      </c>
      <c r="M35" s="8">
        <f t="shared" si="36"/>
        <v>0.83116883116883122</v>
      </c>
      <c r="N35" s="61">
        <f>I25</f>
        <v>23513745.758181818</v>
      </c>
      <c r="O35" s="61">
        <f>J25</f>
        <v>28451632.362800002</v>
      </c>
      <c r="P35" s="59">
        <f t="shared" si="37"/>
        <v>0.43306271177051053</v>
      </c>
    </row>
    <row r="36" spans="1:33" ht="30" customHeight="1" x14ac:dyDescent="0.3">
      <c r="A36" s="43" t="s">
        <v>19</v>
      </c>
      <c r="B36" s="12">
        <f t="shared" si="31"/>
        <v>5</v>
      </c>
      <c r="C36" s="8">
        <f t="shared" si="32"/>
        <v>2.1645021645021644E-2</v>
      </c>
      <c r="D36" s="13">
        <f t="shared" si="33"/>
        <v>142503.75</v>
      </c>
      <c r="E36" s="14">
        <f t="shared" si="34"/>
        <v>172429.53750000001</v>
      </c>
      <c r="F36" s="21">
        <f t="shared" si="35"/>
        <v>2.6245525088647733E-3</v>
      </c>
      <c r="G36" s="25"/>
      <c r="J36" s="145" t="s">
        <v>2</v>
      </c>
      <c r="K36" s="146"/>
      <c r="L36" s="60">
        <f>L25</f>
        <v>30</v>
      </c>
      <c r="M36" s="8">
        <f t="shared" si="36"/>
        <v>0.12987012987012986</v>
      </c>
      <c r="N36" s="61">
        <f>N25</f>
        <v>6242351.1200000001</v>
      </c>
      <c r="O36" s="61">
        <f>O25</f>
        <v>7553244.8596000001</v>
      </c>
      <c r="P36" s="59">
        <f t="shared" si="37"/>
        <v>0.11496805033379583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8</v>
      </c>
      <c r="C39" s="8">
        <f t="shared" si="32"/>
        <v>3.4632034632034632E-2</v>
      </c>
      <c r="D39" s="13">
        <f t="shared" si="33"/>
        <v>316167</v>
      </c>
      <c r="E39" s="22">
        <f t="shared" si="34"/>
        <v>382562.07</v>
      </c>
      <c r="F39" s="21">
        <f t="shared" si="35"/>
        <v>5.822982855330114E-3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28</v>
      </c>
      <c r="C40" s="8">
        <f t="shared" si="32"/>
        <v>0.12121212121212122</v>
      </c>
      <c r="D40" s="13">
        <f t="shared" si="33"/>
        <v>530091.26</v>
      </c>
      <c r="E40" s="23">
        <f t="shared" si="34"/>
        <v>641410.42000000004</v>
      </c>
      <c r="F40" s="21">
        <f t="shared" si="35"/>
        <v>9.7629173715263716E-3</v>
      </c>
      <c r="G40" s="25"/>
      <c r="J40" s="147" t="s">
        <v>0</v>
      </c>
      <c r="K40" s="148"/>
      <c r="L40" s="83">
        <f>SUM(L34:L39)</f>
        <v>231</v>
      </c>
      <c r="M40" s="17">
        <f>SUM(M34:M39)</f>
        <v>1</v>
      </c>
      <c r="N40" s="84">
        <f>SUM(N34:N39)</f>
        <v>54296398.917190082</v>
      </c>
      <c r="O40" s="85">
        <f>SUM(O34:O39)</f>
        <v>65698642.689599998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69</v>
      </c>
      <c r="C41" s="8">
        <f t="shared" si="32"/>
        <v>0.29870129870129869</v>
      </c>
      <c r="D41" s="13">
        <f t="shared" si="33"/>
        <v>492225.89719008264</v>
      </c>
      <c r="E41" s="23">
        <f t="shared" si="34"/>
        <v>595593.34</v>
      </c>
      <c r="F41" s="21">
        <f t="shared" si="35"/>
        <v>9.0655349276231156E-3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2</v>
      </c>
      <c r="C44" s="8">
        <f t="shared" si="32"/>
        <v>8.658008658008658E-3</v>
      </c>
      <c r="D44" s="13">
        <f t="shared" si="39"/>
        <v>9600</v>
      </c>
      <c r="E44" s="14">
        <f t="shared" si="40"/>
        <v>11616</v>
      </c>
      <c r="F44" s="21">
        <f>IF(E44,E44/$E$46,"")</f>
        <v>1.7680730566810925E-4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231</v>
      </c>
      <c r="C46" s="17">
        <f>SUM(C34:C45)</f>
        <v>1</v>
      </c>
      <c r="D46" s="18">
        <f>SUM(D34:D45)</f>
        <v>54296398.917190082</v>
      </c>
      <c r="E46" s="18">
        <f>SUM(E34:E45)</f>
        <v>65698642.689600013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K46" sqref="K46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BARCELONA DE SERVEIS MUNICIPALS SA (BSM)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2022'!B13+'CONTRACTACIO 2n TR 2022'!B13+'CONTRACTACIO 3r TR 2022'!B13+'CONTRACTACIO 4t TR 2022'!B13</f>
        <v>4</v>
      </c>
      <c r="C13" s="20">
        <f t="shared" ref="C13:C24" si="0">IF(B13,B13/$B$25,"")</f>
        <v>7.5471698113207544E-2</v>
      </c>
      <c r="D13" s="10">
        <f>'CONTRACTACIO 1r TR 2022'!D13+'CONTRACTACIO 2n TR 2022'!D13+'CONTRACTACIO 3r TR 2022'!D13+'CONTRACTACIO 4t TR 2022'!D13</f>
        <v>26761123.100000001</v>
      </c>
      <c r="E13" s="10">
        <f>'CONTRACTACIO 1r TR 2022'!E13+'CONTRACTACIO 2n TR 2022'!E13+'CONTRACTACIO 3r TR 2022'!E13+'CONTRACTACIO 4t TR 2022'!E13</f>
        <v>32380958.950999998</v>
      </c>
      <c r="F13" s="21">
        <f t="shared" ref="F13:F24" si="1">IF(E13,E13/$E$25,"")</f>
        <v>0.7928780759327142</v>
      </c>
      <c r="G13" s="9">
        <f>'CONTRACTACIO 1r TR 2022'!G13+'CONTRACTACIO 2n TR 2022'!G13+'CONTRACTACIO 3r TR 2022'!G13+'CONTRACTACIO 4t TR 2022'!G13</f>
        <v>247</v>
      </c>
      <c r="H13" s="20">
        <f t="shared" ref="H13:H24" si="2">IF(G13,G13/$G$25,"")</f>
        <v>0.36484490398818314</v>
      </c>
      <c r="I13" s="10">
        <f>'CONTRACTACIO 1r TR 2022'!I13+'CONTRACTACIO 2n TR 2022'!I13+'CONTRACTACIO 3r TR 2022'!I13+'CONTRACTACIO 4t TR 2022'!I13</f>
        <v>69437172.420000002</v>
      </c>
      <c r="J13" s="10">
        <f>'CONTRACTACIO 1r TR 2022'!J13+'CONTRACTACIO 2n TR 2022'!J13+'CONTRACTACIO 3r TR 2022'!J13+'CONTRACTACIO 4t TR 2022'!J13</f>
        <v>84018978.628199995</v>
      </c>
      <c r="K13" s="21">
        <f t="shared" ref="K13:K24" si="3">IF(J13,J13/$J$25,"")</f>
        <v>0.87506353745121712</v>
      </c>
      <c r="L13" s="9">
        <f>'CONTRACTACIO 1r TR 2022'!L13+'CONTRACTACIO 2n TR 2022'!L13+'CONTRACTACIO 3r TR 2022'!L13+'CONTRACTACIO 4t TR 2022'!L13</f>
        <v>35</v>
      </c>
      <c r="M13" s="20">
        <f t="shared" ref="M13:M24" si="4">IF(L13,L13/$L$25,"")</f>
        <v>0.34313725490196079</v>
      </c>
      <c r="N13" s="10">
        <f>'CONTRACTACIO 1r TR 2022'!N13+'CONTRACTACIO 2n TR 2022'!N13+'CONTRACTACIO 3r TR 2022'!N13+'CONTRACTACIO 4t TR 2022'!N13</f>
        <v>11465428.76</v>
      </c>
      <c r="O13" s="10">
        <f>'CONTRACTACIO 1r TR 2022'!O13+'CONTRACTACIO 2n TR 2022'!O13+'CONTRACTACIO 3r TR 2022'!O13+'CONTRACTACIO 4t TR 2022'!O13</f>
        <v>13873168.7996</v>
      </c>
      <c r="P13" s="21">
        <f t="shared" ref="P13:P24" si="5">IF(O13,O13/$O$25,"")</f>
        <v>0.87310683601681638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2022'!B14+'CONTRACTACIO 2n TR 2022'!B14+'CONTRACTACIO 3r TR 2022'!B14+'CONTRACTACIO 4t TR 2022'!B14</f>
        <v>20</v>
      </c>
      <c r="C14" s="20">
        <f t="shared" si="0"/>
        <v>0.37735849056603776</v>
      </c>
      <c r="D14" s="13">
        <f>'CONTRACTACIO 1r TR 2022'!D14+'CONTRACTACIO 2n TR 2022'!D14+'CONTRACTACIO 3r TR 2022'!D14+'CONTRACTACIO 4t TR 2022'!D14</f>
        <v>5798275.5200000005</v>
      </c>
      <c r="E14" s="13">
        <f>'CONTRACTACIO 1r TR 2022'!E14+'CONTRACTACIO 2n TR 2022'!E14+'CONTRACTACIO 3r TR 2022'!E14+'CONTRACTACIO 4t TR 2022'!E14</f>
        <v>7015913.3792000003</v>
      </c>
      <c r="F14" s="21">
        <f t="shared" si="1"/>
        <v>0.17179120326326508</v>
      </c>
      <c r="G14" s="9">
        <f>'CONTRACTACIO 1r TR 2022'!G14+'CONTRACTACIO 2n TR 2022'!G14+'CONTRACTACIO 3r TR 2022'!G14+'CONTRACTACIO 4t TR 2022'!G14</f>
        <v>48</v>
      </c>
      <c r="H14" s="20">
        <f t="shared" si="2"/>
        <v>7.0901033973412117E-2</v>
      </c>
      <c r="I14" s="13">
        <f>'CONTRACTACIO 1r TR 2022'!I14+'CONTRACTACIO 2n TR 2022'!I14+'CONTRACTACIO 3r TR 2022'!I14+'CONTRACTACIO 4t TR 2022'!I14</f>
        <v>1729959.79</v>
      </c>
      <c r="J14" s="13">
        <f>'CONTRACTACIO 1r TR 2022'!J14+'CONTRACTACIO 2n TR 2022'!J14+'CONTRACTACIO 3r TR 2022'!J14+'CONTRACTACIO 4t TR 2022'!J14</f>
        <v>2093251.3458999998</v>
      </c>
      <c r="K14" s="21">
        <f t="shared" si="3"/>
        <v>2.1801359138433715E-2</v>
      </c>
      <c r="L14" s="9">
        <f>'CONTRACTACIO 1r TR 2022'!L14+'CONTRACTACIO 2n TR 2022'!L14+'CONTRACTACIO 3r TR 2022'!L14+'CONTRACTACIO 4t TR 2022'!L14</f>
        <v>11</v>
      </c>
      <c r="M14" s="20">
        <f t="shared" si="4"/>
        <v>0.10784313725490197</v>
      </c>
      <c r="N14" s="13">
        <f>'CONTRACTACIO 1r TR 2022'!N14+'CONTRACTACIO 2n TR 2022'!N14+'CONTRACTACIO 3r TR 2022'!N14+'CONTRACTACIO 4t TR 2022'!N14</f>
        <v>514327.44</v>
      </c>
      <c r="O14" s="13">
        <f>'CONTRACTACIO 1r TR 2022'!O14+'CONTRACTACIO 2n TR 2022'!O14+'CONTRACTACIO 3r TR 2022'!O14+'CONTRACTACIO 4t TR 2022'!O14</f>
        <v>622336.20239999995</v>
      </c>
      <c r="P14" s="21">
        <f t="shared" si="5"/>
        <v>3.9166682137670793E-2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6</v>
      </c>
      <c r="C15" s="20">
        <f t="shared" si="0"/>
        <v>0.11320754716981132</v>
      </c>
      <c r="D15" s="13">
        <f>'CONTRACTACIO 1r TR 2022'!D15+'CONTRACTACIO 2n TR 2022'!D15+'CONTRACTACIO 3r TR 2022'!D15+'CONTRACTACIO 4t TR 2022'!D15</f>
        <v>345803.65</v>
      </c>
      <c r="E15" s="13">
        <f>'CONTRACTACIO 1r TR 2022'!E15+'CONTRACTACIO 2n TR 2022'!E15+'CONTRACTACIO 3r TR 2022'!E15+'CONTRACTACIO 4t TR 2022'!E15</f>
        <v>418422.41649999999</v>
      </c>
      <c r="F15" s="21">
        <f t="shared" si="1"/>
        <v>1.0245464349084429E-2</v>
      </c>
      <c r="G15" s="9">
        <f>'CONTRACTACIO 1r TR 2022'!G15+'CONTRACTACIO 2n TR 2022'!G15+'CONTRACTACIO 3r TR 2022'!G15+'CONTRACTACIO 4t TR 2022'!G15</f>
        <v>8</v>
      </c>
      <c r="H15" s="20">
        <f t="shared" si="2"/>
        <v>1.1816838995568686E-2</v>
      </c>
      <c r="I15" s="13">
        <f>'CONTRACTACIO 1r TR 2022'!I15+'CONTRACTACIO 2n TR 2022'!I15+'CONTRACTACIO 3r TR 2022'!I15+'CONTRACTACIO 4t TR 2022'!I15</f>
        <v>239904</v>
      </c>
      <c r="J15" s="13">
        <f>'CONTRACTACIO 1r TR 2022'!J15+'CONTRACTACIO 2n TR 2022'!J15+'CONTRACTACIO 3r TR 2022'!J15+'CONTRACTACIO 4t TR 2022'!J15</f>
        <v>290283.84000000003</v>
      </c>
      <c r="K15" s="21">
        <f t="shared" si="3"/>
        <v>3.023326491737015E-3</v>
      </c>
      <c r="L15" s="9">
        <f>'CONTRACTACIO 1r TR 2022'!L15+'CONTRACTACIO 2n TR 2022'!L15+'CONTRACTACIO 3r TR 2022'!L15+'CONTRACTACIO 4t TR 2022'!L15</f>
        <v>5</v>
      </c>
      <c r="M15" s="20">
        <f t="shared" si="4"/>
        <v>4.9019607843137254E-2</v>
      </c>
      <c r="N15" s="13">
        <f>'CONTRACTACIO 1r TR 2022'!N15+'CONTRACTACIO 2n TR 2022'!N15+'CONTRACTACIO 3r TR 2022'!N15+'CONTRACTACIO 4t TR 2022'!N15</f>
        <v>151747.65999999997</v>
      </c>
      <c r="O15" s="13">
        <f>'CONTRACTACIO 1r TR 2022'!O15+'CONTRACTACIO 2n TR 2022'!O15+'CONTRACTACIO 3r TR 2022'!O15+'CONTRACTACIO 4t TR 2022'!O15</f>
        <v>183614.66859999998</v>
      </c>
      <c r="P15" s="21">
        <f t="shared" si="5"/>
        <v>1.1555775372115747E-2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24</v>
      </c>
      <c r="H18" s="20">
        <f t="shared" si="2"/>
        <v>3.5450516986706058E-2</v>
      </c>
      <c r="I18" s="13">
        <f>'CONTRACTACIO 1r TR 2022'!I18+'CONTRACTACIO 2n TR 2022'!I18+'CONTRACTACIO 3r TR 2022'!I18+'CONTRACTACIO 4t TR 2022'!I18</f>
        <v>779158.92</v>
      </c>
      <c r="J18" s="13">
        <f>'CONTRACTACIO 1r TR 2022'!J18+'CONTRACTACIO 2n TR 2022'!J18+'CONTRACTACIO 3r TR 2022'!J18+'CONTRACTACIO 4t TR 2022'!J18</f>
        <v>942782.29319999996</v>
      </c>
      <c r="K18" s="21">
        <f t="shared" si="3"/>
        <v>9.8191435078581486E-3</v>
      </c>
      <c r="L18" s="9">
        <f>'CONTRACTACIO 1r TR 2022'!L18+'CONTRACTACIO 2n TR 2022'!L18+'CONTRACTACIO 3r TR 2022'!L18+'CONTRACTACIO 4t TR 2022'!L18</f>
        <v>1</v>
      </c>
      <c r="M18" s="20">
        <f t="shared" si="4"/>
        <v>9.8039215686274508E-3</v>
      </c>
      <c r="N18" s="13">
        <f>'CONTRACTACIO 1r TR 2022'!N18+'CONTRACTACIO 2n TR 2022'!N18+'CONTRACTACIO 3r TR 2022'!N18+'CONTRACTACIO 4t TR 2022'!N18</f>
        <v>112804.1</v>
      </c>
      <c r="O18" s="13">
        <f>'CONTRACTACIO 1r TR 2022'!O18+'CONTRACTACIO 2n TR 2022'!O18+'CONTRACTACIO 3r TR 2022'!O18+'CONTRACTACIO 4t TR 2022'!O18</f>
        <v>136492.96100000001</v>
      </c>
      <c r="P18" s="21">
        <f t="shared" si="5"/>
        <v>8.5901742448857687E-3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10</v>
      </c>
      <c r="C19" s="20">
        <f t="shared" si="0"/>
        <v>0.18867924528301888</v>
      </c>
      <c r="D19" s="13">
        <f>'CONTRACTACIO 1r TR 2022'!D19+'CONTRACTACIO 2n TR 2022'!D19+'CONTRACTACIO 3r TR 2022'!D19+'CONTRACTACIO 4t TR 2022'!D19</f>
        <v>463021.86</v>
      </c>
      <c r="E19" s="13">
        <f>'CONTRACTACIO 1r TR 2022'!E19+'CONTRACTACIO 2n TR 2022'!E19+'CONTRACTACIO 3r TR 2022'!E19+'CONTRACTACIO 4t TR 2022'!E19</f>
        <v>560256.44590000005</v>
      </c>
      <c r="F19" s="21">
        <f t="shared" si="1"/>
        <v>1.3718403260579609E-2</v>
      </c>
      <c r="G19" s="9">
        <f>'CONTRACTACIO 1r TR 2022'!G19+'CONTRACTACIO 2n TR 2022'!G19+'CONTRACTACIO 3r TR 2022'!G19+'CONTRACTACIO 4t TR 2022'!G19</f>
        <v>115</v>
      </c>
      <c r="H19" s="20">
        <f t="shared" si="2"/>
        <v>0.16986706056129985</v>
      </c>
      <c r="I19" s="13">
        <f>'CONTRACTACIO 1r TR 2022'!I19+'CONTRACTACIO 2n TR 2022'!I19+'CONTRACTACIO 3r TR 2022'!I19+'CONTRACTACIO 4t TR 2022'!I19</f>
        <v>5512977.1699999999</v>
      </c>
      <c r="J19" s="13">
        <f>'CONTRACTACIO 1r TR 2022'!J19+'CONTRACTACIO 2n TR 2022'!J19+'CONTRACTACIO 3r TR 2022'!J19+'CONTRACTACIO 4t TR 2022'!J19</f>
        <v>6670702.3683000002</v>
      </c>
      <c r="K19" s="21">
        <f t="shared" si="3"/>
        <v>6.947583161561538E-2</v>
      </c>
      <c r="L19" s="9">
        <f>'CONTRACTACIO 1r TR 2022'!L19+'CONTRACTACIO 2n TR 2022'!L19+'CONTRACTACIO 3r TR 2022'!L19+'CONTRACTACIO 4t TR 2022'!L19</f>
        <v>14</v>
      </c>
      <c r="M19" s="20">
        <f t="shared" si="4"/>
        <v>0.13725490196078433</v>
      </c>
      <c r="N19" s="13">
        <f>'CONTRACTACIO 1r TR 2022'!N19+'CONTRACTACIO 2n TR 2022'!N19+'CONTRACTACIO 3r TR 2022'!N19+'CONTRACTACIO 4t TR 2022'!N19</f>
        <v>611568.99</v>
      </c>
      <c r="O19" s="13">
        <f>'CONTRACTACIO 1r TR 2022'!O19+'CONTRACTACIO 2n TR 2022'!O19+'CONTRACTACIO 3r TR 2022'!O19+'CONTRACTACIO 4t TR 2022'!O19</f>
        <v>739998.47690000001</v>
      </c>
      <c r="P19" s="21">
        <f t="shared" si="5"/>
        <v>4.6571748542557266E-2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13</v>
      </c>
      <c r="C20" s="20">
        <f t="shared" si="0"/>
        <v>0.24528301886792453</v>
      </c>
      <c r="D20" s="13">
        <f>'CONTRACTACIO 1r TR 2022'!D20+'CONTRACTACIO 2n TR 2022'!D20+'CONTRACTACIO 3r TR 2022'!D20+'CONTRACTACIO 4t TR 2022'!D20</f>
        <v>383652.62809917354</v>
      </c>
      <c r="E20" s="13">
        <f>'CONTRACTACIO 1r TR 2022'!E20+'CONTRACTACIO 2n TR 2022'!E20+'CONTRACTACIO 3r TR 2022'!E20+'CONTRACTACIO 4t TR 2022'!E20</f>
        <v>464219.67999999993</v>
      </c>
      <c r="F20" s="21">
        <f t="shared" si="1"/>
        <v>1.1366853194356477E-2</v>
      </c>
      <c r="G20" s="9">
        <f>'CONTRACTACIO 1r TR 2022'!G20+'CONTRACTACIO 2n TR 2022'!G20+'CONTRACTACIO 3r TR 2022'!G20+'CONTRACTACIO 4t TR 2022'!G20</f>
        <v>227</v>
      </c>
      <c r="H20" s="20">
        <f t="shared" si="2"/>
        <v>0.33530280649926147</v>
      </c>
      <c r="I20" s="13">
        <f>'CONTRACTACIO 1r TR 2022'!I20+'CONTRACTACIO 2n TR 2022'!I20+'CONTRACTACIO 3r TR 2022'!I20+'CONTRACTACIO 4t TR 2022'!I20</f>
        <v>1599546.173553719</v>
      </c>
      <c r="J20" s="13">
        <f>'CONTRACTACIO 1r TR 2022'!J20+'CONTRACTACIO 2n TR 2022'!J20+'CONTRACTACIO 3r TR 2022'!J20+'CONTRACTACIO 4t TR 2022'!J20</f>
        <v>1935450.87</v>
      </c>
      <c r="K20" s="21">
        <f t="shared" si="3"/>
        <v>2.0157856147715467E-2</v>
      </c>
      <c r="L20" s="9">
        <f>'CONTRACTACIO 1r TR 2022'!L20+'CONTRACTACIO 2n TR 2022'!L20+'CONTRACTACIO 3r TR 2022'!L20+'CONTRACTACIO 4t TR 2022'!L20</f>
        <v>36</v>
      </c>
      <c r="M20" s="20">
        <f t="shared" si="4"/>
        <v>0.35294117647058826</v>
      </c>
      <c r="N20" s="13">
        <f>'CONTRACTACIO 1r TR 2022'!N20+'CONTRACTACIO 2n TR 2022'!N20+'CONTRACTACIO 3r TR 2022'!N20+'CONTRACTACIO 4t TR 2022'!N20</f>
        <v>275882.28561983473</v>
      </c>
      <c r="O20" s="13">
        <f>'CONTRACTACIO 1r TR 2022'!O20+'CONTRACTACIO 2n TR 2022'!O20+'CONTRACTACIO 3r TR 2022'!O20+'CONTRACTACIO 4t TR 2022'!O20</f>
        <v>333817.57</v>
      </c>
      <c r="P20" s="21">
        <f t="shared" si="5"/>
        <v>2.1008783685953974E-2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7</v>
      </c>
      <c r="H23" s="66">
        <f t="shared" si="2"/>
        <v>1.03397341211226E-2</v>
      </c>
      <c r="I23" s="77">
        <f>'CONTRACTACIO 1r TR 2022'!I23+'CONTRACTACIO 2n TR 2022'!I23+'CONTRACTACIO 3r TR 2022'!I23+'CONTRACTACIO 4t TR 2022'!I23</f>
        <v>27800</v>
      </c>
      <c r="J23" s="78">
        <f>'CONTRACTACIO 1r TR 2022'!J23+'CONTRACTACIO 2n TR 2022'!J23+'CONTRACTACIO 3r TR 2022'!J23+'CONTRACTACIO 4t TR 2022'!J23</f>
        <v>33092</v>
      </c>
      <c r="K23" s="67">
        <f t="shared" si="3"/>
        <v>3.4465549396260327E-4</v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1</v>
      </c>
      <c r="H24" s="66">
        <f t="shared" si="2"/>
        <v>1.4771048744460858E-3</v>
      </c>
      <c r="I24" s="77">
        <f>'CONTRACTACIO 1r TR 2022'!I24+'CONTRACTACIO 2n TR 2022'!I24+'CONTRACTACIO 3r TR 2022'!I24+'CONTRACTACIO 4t TR 2022'!I24</f>
        <v>24939.24</v>
      </c>
      <c r="J24" s="78">
        <f>'CONTRACTACIO 1r TR 2022'!J24+'CONTRACTACIO 2n TR 2022'!J24+'CONTRACTACIO 3r TR 2022'!J24+'CONTRACTACIO 4t TR 2022'!J24</f>
        <v>30176.4804</v>
      </c>
      <c r="K24" s="67">
        <f t="shared" si="3"/>
        <v>3.1429015346049849E-4</v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53</v>
      </c>
      <c r="C25" s="17">
        <f t="shared" si="12"/>
        <v>1</v>
      </c>
      <c r="D25" s="18">
        <f t="shared" si="12"/>
        <v>33751876.758099176</v>
      </c>
      <c r="E25" s="18">
        <f t="shared" si="12"/>
        <v>40839770.872600004</v>
      </c>
      <c r="F25" s="19">
        <f t="shared" si="12"/>
        <v>0.99999999999999978</v>
      </c>
      <c r="G25" s="16">
        <f t="shared" si="12"/>
        <v>677</v>
      </c>
      <c r="H25" s="17">
        <f t="shared" si="12"/>
        <v>0.99999999999999989</v>
      </c>
      <c r="I25" s="18">
        <f t="shared" si="12"/>
        <v>79351457.713553727</v>
      </c>
      <c r="J25" s="18">
        <f t="shared" si="12"/>
        <v>96014717.826000005</v>
      </c>
      <c r="K25" s="19">
        <f t="shared" si="12"/>
        <v>0.99999999999999989</v>
      </c>
      <c r="L25" s="16">
        <f t="shared" si="12"/>
        <v>102</v>
      </c>
      <c r="M25" s="17">
        <f t="shared" si="12"/>
        <v>1</v>
      </c>
      <c r="N25" s="18">
        <f t="shared" si="12"/>
        <v>13131759.235619834</v>
      </c>
      <c r="O25" s="18">
        <f t="shared" si="12"/>
        <v>15889428.6785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1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286</v>
      </c>
      <c r="C34" s="8">
        <f t="shared" ref="C34:C40" si="14">IF(B34,B34/$B$46,"")</f>
        <v>0.34375</v>
      </c>
      <c r="D34" s="10">
        <f t="shared" ref="D34:D43" si="15">D13+I13+N13+S13+X13+AC13</f>
        <v>107663724.28000002</v>
      </c>
      <c r="E34" s="11">
        <f t="shared" ref="E34:E43" si="16">E13+J13+O13+T13+Y13+AD13</f>
        <v>130273106.3788</v>
      </c>
      <c r="F34" s="21">
        <f t="shared" ref="F34:F40" si="17">IF(E34,E34/$E$46,"")</f>
        <v>0.85288572282179187</v>
      </c>
      <c r="J34" s="149" t="s">
        <v>3</v>
      </c>
      <c r="K34" s="150"/>
      <c r="L34" s="57">
        <f>B25</f>
        <v>53</v>
      </c>
      <c r="M34" s="8">
        <f t="shared" ref="M34:M39" si="18">IF(L34,L34/$L$40,"")</f>
        <v>6.3701923076923073E-2</v>
      </c>
      <c r="N34" s="58">
        <f>D25</f>
        <v>33751876.758099176</v>
      </c>
      <c r="O34" s="58">
        <f>E25</f>
        <v>40839770.872600004</v>
      </c>
      <c r="P34" s="59">
        <f t="shared" ref="P34:P39" si="19">IF(O34,O34/$O$40,"")</f>
        <v>0.26737412247829956</v>
      </c>
    </row>
    <row r="35" spans="1:33" s="25" customFormat="1" ht="30" customHeight="1" x14ac:dyDescent="0.3">
      <c r="A35" s="43" t="s">
        <v>18</v>
      </c>
      <c r="B35" s="12">
        <f t="shared" si="13"/>
        <v>79</v>
      </c>
      <c r="C35" s="8">
        <f t="shared" si="14"/>
        <v>9.4951923076923073E-2</v>
      </c>
      <c r="D35" s="13">
        <f t="shared" si="15"/>
        <v>8042562.7500000009</v>
      </c>
      <c r="E35" s="14">
        <f t="shared" si="16"/>
        <v>9731500.9275000002</v>
      </c>
      <c r="F35" s="21">
        <f t="shared" si="17"/>
        <v>6.3711217406284659E-2</v>
      </c>
      <c r="J35" s="145" t="s">
        <v>1</v>
      </c>
      <c r="K35" s="146"/>
      <c r="L35" s="60">
        <f>G25</f>
        <v>677</v>
      </c>
      <c r="M35" s="8">
        <f t="shared" si="18"/>
        <v>0.81370192307692313</v>
      </c>
      <c r="N35" s="61">
        <f>I25</f>
        <v>79351457.713553727</v>
      </c>
      <c r="O35" s="61">
        <f>J25</f>
        <v>96014717.826000005</v>
      </c>
      <c r="P35" s="59">
        <f t="shared" si="19"/>
        <v>0.62859928876221771</v>
      </c>
    </row>
    <row r="36" spans="1:33" s="25" customFormat="1" ht="30" customHeight="1" x14ac:dyDescent="0.3">
      <c r="A36" s="43" t="s">
        <v>19</v>
      </c>
      <c r="B36" s="12">
        <f t="shared" si="13"/>
        <v>19</v>
      </c>
      <c r="C36" s="8">
        <f t="shared" si="14"/>
        <v>2.283653846153846E-2</v>
      </c>
      <c r="D36" s="13">
        <f t="shared" si="15"/>
        <v>737455.31</v>
      </c>
      <c r="E36" s="14">
        <f t="shared" si="16"/>
        <v>892320.92509999999</v>
      </c>
      <c r="F36" s="21">
        <f t="shared" si="17"/>
        <v>5.8419408145530538E-3</v>
      </c>
      <c r="J36" s="145" t="s">
        <v>2</v>
      </c>
      <c r="K36" s="146"/>
      <c r="L36" s="60">
        <f>L25</f>
        <v>102</v>
      </c>
      <c r="M36" s="8">
        <f t="shared" si="18"/>
        <v>0.12259615384615384</v>
      </c>
      <c r="N36" s="61">
        <f>N25</f>
        <v>13131759.235619834</v>
      </c>
      <c r="O36" s="61">
        <f>O25</f>
        <v>15889428.6785</v>
      </c>
      <c r="P36" s="59">
        <f t="shared" si="19"/>
        <v>0.10402658875948281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25</v>
      </c>
      <c r="C39" s="8">
        <f t="shared" si="14"/>
        <v>3.0048076923076924E-2</v>
      </c>
      <c r="D39" s="13">
        <f t="shared" si="15"/>
        <v>891963.02</v>
      </c>
      <c r="E39" s="22">
        <f t="shared" si="16"/>
        <v>1079275.2541999999</v>
      </c>
      <c r="F39" s="21">
        <f t="shared" si="17"/>
        <v>7.0659131488388103E-3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139</v>
      </c>
      <c r="C40" s="8">
        <f t="shared" si="14"/>
        <v>0.16706730769230768</v>
      </c>
      <c r="D40" s="13">
        <f t="shared" si="15"/>
        <v>6587568.0200000005</v>
      </c>
      <c r="E40" s="23">
        <f t="shared" si="16"/>
        <v>7970957.2911</v>
      </c>
      <c r="F40" s="21">
        <f t="shared" si="17"/>
        <v>5.2185104506786976E-2</v>
      </c>
      <c r="G40" s="25"/>
      <c r="H40" s="25"/>
      <c r="I40" s="25"/>
      <c r="J40" s="147" t="s">
        <v>0</v>
      </c>
      <c r="K40" s="148"/>
      <c r="L40" s="83">
        <f>SUM(L34:L39)</f>
        <v>832</v>
      </c>
      <c r="M40" s="17">
        <f>SUM(M34:M39)</f>
        <v>1</v>
      </c>
      <c r="N40" s="84">
        <f>SUM(N34:N39)</f>
        <v>126235093.70727272</v>
      </c>
      <c r="O40" s="85">
        <f>SUM(O34:O39)</f>
        <v>152743917.37709999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276</v>
      </c>
      <c r="C41" s="8">
        <f>IF(B41,B41/$B$46,"")</f>
        <v>0.33173076923076922</v>
      </c>
      <c r="D41" s="13">
        <f t="shared" si="15"/>
        <v>2259081.0872727274</v>
      </c>
      <c r="E41" s="23">
        <f t="shared" si="16"/>
        <v>2733488.1199999996</v>
      </c>
      <c r="F41" s="21">
        <f>IF(E41,E41/$E$46,"")</f>
        <v>1.7895888536441421E-2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7</v>
      </c>
      <c r="C44" s="8">
        <f>IF(B44,B44/$B$46,"")</f>
        <v>8.4134615384615381E-3</v>
      </c>
      <c r="D44" s="13">
        <f t="shared" ref="D44" si="21">D23+I23+N23+S23+X23+AC23</f>
        <v>27800</v>
      </c>
      <c r="E44" s="14">
        <f t="shared" ref="E44" si="22">E23+J23+O23+T23+Y23+AD23</f>
        <v>33092</v>
      </c>
      <c r="F44" s="21">
        <f>IF(E44,E44/$E$46,"")</f>
        <v>2.166501983728832E-4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1</v>
      </c>
      <c r="C45" s="8">
        <f>IF(B45,B45/$B$46,"")</f>
        <v>1.201923076923077E-3</v>
      </c>
      <c r="D45" s="13">
        <f t="shared" ref="D45" si="24">D24+I24+N24+S24+X24+AC24</f>
        <v>24939.24</v>
      </c>
      <c r="E45" s="14">
        <f t="shared" ref="E45" si="25">E24+J24+O24+T24+Y24+AD24</f>
        <v>30176.4804</v>
      </c>
      <c r="F45" s="21">
        <f>IF(E45,E45/$E$46,"")</f>
        <v>1.9756256693023757E-4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832</v>
      </c>
      <c r="C46" s="17">
        <f>SUM(C34:C45)</f>
        <v>1</v>
      </c>
      <c r="D46" s="18">
        <f>SUM(D34:D45)</f>
        <v>126235093.70727274</v>
      </c>
      <c r="E46" s="18">
        <f>SUM(E34:E45)</f>
        <v>152743917.37710002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2024-07-11T12:20:52Z</dcterms:modified>
</cp:coreProperties>
</file>