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externalReferences>
    <externalReference r:id="rId6"/>
  </externalReference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K19" i="5" l="1"/>
  <c r="B8" i="1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N22" i="7"/>
  <c r="L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E41" i="7" s="1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B25" i="7" s="1"/>
  <c r="L34" i="7" s="1"/>
  <c r="G20" i="7"/>
  <c r="L20" i="7"/>
  <c r="AA20" i="7"/>
  <c r="Q20" i="7"/>
  <c r="R20" i="7"/>
  <c r="V20" i="7"/>
  <c r="B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13" i="6" s="1"/>
  <c r="E25" i="6"/>
  <c r="F20" i="6" s="1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9" i="6" s="1"/>
  <c r="H15" i="6"/>
  <c r="B25" i="6"/>
  <c r="C20" i="6" s="1"/>
  <c r="L25" i="6"/>
  <c r="M19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4" i="6"/>
  <c r="M14" i="6"/>
  <c r="M15" i="6"/>
  <c r="M16" i="6"/>
  <c r="M24" i="6"/>
  <c r="K16" i="6"/>
  <c r="K17" i="6"/>
  <c r="H16" i="6"/>
  <c r="H17" i="6"/>
  <c r="F15" i="6"/>
  <c r="F16" i="6"/>
  <c r="F17" i="6"/>
  <c r="F18" i="6"/>
  <c r="F19" i="6"/>
  <c r="F21" i="6"/>
  <c r="F24" i="6"/>
  <c r="C14" i="6"/>
  <c r="C15" i="6"/>
  <c r="C16" i="6"/>
  <c r="C25" i="6" s="1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/>
  <c r="G25" i="5"/>
  <c r="H13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46" i="4" s="1"/>
  <c r="C41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0" i="4" s="1"/>
  <c r="M19" i="4"/>
  <c r="M15" i="4"/>
  <c r="M16" i="4"/>
  <c r="M17" i="4"/>
  <c r="M18" i="4"/>
  <c r="M24" i="4"/>
  <c r="J25" i="4"/>
  <c r="K20" i="4" s="1"/>
  <c r="K16" i="4"/>
  <c r="K17" i="4"/>
  <c r="I25" i="4"/>
  <c r="N35" i="4" s="1"/>
  <c r="G25" i="4"/>
  <c r="H20" i="4" s="1"/>
  <c r="H16" i="4"/>
  <c r="H17" i="4"/>
  <c r="E25" i="4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F20" i="1" s="1"/>
  <c r="Y25" i="1"/>
  <c r="O38" i="1"/>
  <c r="I25" i="1"/>
  <c r="N35" i="1" s="1"/>
  <c r="N25" i="1"/>
  <c r="N36" i="1"/>
  <c r="D25" i="1"/>
  <c r="N34" i="1" s="1"/>
  <c r="X25" i="1"/>
  <c r="N38" i="1"/>
  <c r="G25" i="1"/>
  <c r="L35" i="1" s="1"/>
  <c r="H22" i="1"/>
  <c r="L25" i="1"/>
  <c r="M21" i="1" s="1"/>
  <c r="M25" i="1" s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C25" i="1" s="1"/>
  <c r="AE25" i="1"/>
  <c r="R25" i="1"/>
  <c r="AB25" i="1"/>
  <c r="F22" i="6"/>
  <c r="C22" i="6"/>
  <c r="R25" i="4"/>
  <c r="W25" i="1"/>
  <c r="O35" i="1"/>
  <c r="F45" i="1"/>
  <c r="M18" i="6"/>
  <c r="M13" i="6"/>
  <c r="P14" i="6"/>
  <c r="Z21" i="6"/>
  <c r="AB25" i="6"/>
  <c r="AE25" i="6"/>
  <c r="M13" i="5"/>
  <c r="AB25" i="5"/>
  <c r="L35" i="5"/>
  <c r="M39" i="5"/>
  <c r="H22" i="5"/>
  <c r="O38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O34" i="1"/>
  <c r="F13" i="1"/>
  <c r="F25" i="1" s="1"/>
  <c r="C13" i="1"/>
  <c r="K21" i="1"/>
  <c r="H16" i="1"/>
  <c r="H20" i="1"/>
  <c r="H13" i="1"/>
  <c r="H14" i="1"/>
  <c r="H18" i="1"/>
  <c r="H24" i="1"/>
  <c r="Z25" i="1"/>
  <c r="U25" i="1"/>
  <c r="X25" i="7"/>
  <c r="N39" i="7"/>
  <c r="Z18" i="6"/>
  <c r="C13" i="6"/>
  <c r="F14" i="6"/>
  <c r="K15" i="6"/>
  <c r="R16" i="6"/>
  <c r="R25" i="6"/>
  <c r="U16" i="6"/>
  <c r="U13" i="6"/>
  <c r="U25" i="6"/>
  <c r="H24" i="6"/>
  <c r="H14" i="6"/>
  <c r="D35" i="7"/>
  <c r="K14" i="6"/>
  <c r="K21" i="6"/>
  <c r="T25" i="7"/>
  <c r="O37" i="7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W25" i="5"/>
  <c r="Z25" i="5"/>
  <c r="R16" i="5"/>
  <c r="R25" i="5"/>
  <c r="H20" i="5"/>
  <c r="C14" i="5"/>
  <c r="C13" i="5"/>
  <c r="C25" i="5" s="1"/>
  <c r="F23" i="7"/>
  <c r="F43" i="5"/>
  <c r="AE21" i="5"/>
  <c r="AE20" i="5"/>
  <c r="C20" i="5"/>
  <c r="F21" i="5"/>
  <c r="F20" i="5"/>
  <c r="B36" i="7"/>
  <c r="S25" i="7"/>
  <c r="N37" i="7"/>
  <c r="V25" i="7"/>
  <c r="D39" i="7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AD25" i="7"/>
  <c r="O38" i="7"/>
  <c r="W17" i="4"/>
  <c r="O38" i="4"/>
  <c r="E38" i="7"/>
  <c r="Z17" i="4"/>
  <c r="C18" i="4"/>
  <c r="C20" i="4"/>
  <c r="O34" i="4"/>
  <c r="H13" i="4"/>
  <c r="M13" i="4"/>
  <c r="W20" i="4"/>
  <c r="P20" i="4"/>
  <c r="L36" i="4"/>
  <c r="P18" i="7"/>
  <c r="L35" i="4"/>
  <c r="F43" i="4"/>
  <c r="Z14" i="7"/>
  <c r="B40" i="7"/>
  <c r="Q25" i="7"/>
  <c r="C24" i="7"/>
  <c r="B35" i="7"/>
  <c r="B37" i="7"/>
  <c r="AC25" i="7"/>
  <c r="N38" i="7"/>
  <c r="E37" i="7"/>
  <c r="E34" i="7"/>
  <c r="B39" i="7"/>
  <c r="M15" i="7"/>
  <c r="D40" i="7"/>
  <c r="D38" i="7"/>
  <c r="E39" i="7"/>
  <c r="E35" i="7"/>
  <c r="D45" i="7"/>
  <c r="E45" i="7"/>
  <c r="AA25" i="7"/>
  <c r="B45" i="7"/>
  <c r="D36" i="7"/>
  <c r="E36" i="7"/>
  <c r="D37" i="7"/>
  <c r="C36" i="1"/>
  <c r="C35" i="1"/>
  <c r="B38" i="7"/>
  <c r="R17" i="7"/>
  <c r="D25" i="7"/>
  <c r="N34" i="7" s="1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6"/>
  <c r="Z25" i="4"/>
  <c r="F15" i="7"/>
  <c r="F22" i="7"/>
  <c r="F36" i="1"/>
  <c r="F35" i="1"/>
  <c r="F39" i="1"/>
  <c r="F40" i="1"/>
  <c r="C36" i="6"/>
  <c r="C39" i="5"/>
  <c r="C43" i="5"/>
  <c r="P39" i="5"/>
  <c r="P37" i="5"/>
  <c r="AE25" i="5"/>
  <c r="C36" i="4"/>
  <c r="C43" i="4"/>
  <c r="W25" i="4"/>
  <c r="C45" i="1"/>
  <c r="C37" i="1"/>
  <c r="P38" i="1"/>
  <c r="C39" i="1"/>
  <c r="C15" i="7"/>
  <c r="K24" i="7"/>
  <c r="W25" i="6"/>
  <c r="F37" i="6"/>
  <c r="C37" i="6"/>
  <c r="F36" i="6"/>
  <c r="C35" i="6"/>
  <c r="F35" i="6"/>
  <c r="M37" i="6"/>
  <c r="P37" i="6"/>
  <c r="U13" i="7"/>
  <c r="U16" i="7"/>
  <c r="F45" i="6"/>
  <c r="M38" i="6"/>
  <c r="P38" i="6"/>
  <c r="AB18" i="7"/>
  <c r="AB19" i="7"/>
  <c r="C45" i="6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C40" i="5"/>
  <c r="C35" i="5"/>
  <c r="F18" i="7"/>
  <c r="F40" i="5"/>
  <c r="F35" i="5"/>
  <c r="F13" i="7"/>
  <c r="F14" i="7"/>
  <c r="F25" i="5"/>
  <c r="L39" i="7"/>
  <c r="W20" i="7"/>
  <c r="W25" i="7"/>
  <c r="O39" i="7"/>
  <c r="Z21" i="7"/>
  <c r="Z25" i="7"/>
  <c r="AE18" i="7"/>
  <c r="AE21" i="7"/>
  <c r="AE17" i="7"/>
  <c r="F35" i="4"/>
  <c r="F36" i="4"/>
  <c r="C38" i="4"/>
  <c r="C35" i="4"/>
  <c r="F38" i="4"/>
  <c r="F45" i="4"/>
  <c r="C45" i="4"/>
  <c r="K15" i="7"/>
  <c r="K14" i="7"/>
  <c r="K16" i="7"/>
  <c r="AB20" i="7"/>
  <c r="AB17" i="7"/>
  <c r="C18" i="7"/>
  <c r="C14" i="7"/>
  <c r="C40" i="4"/>
  <c r="C39" i="4"/>
  <c r="C13" i="7"/>
  <c r="F34" i="4"/>
  <c r="F39" i="4"/>
  <c r="R13" i="7"/>
  <c r="C34" i="4"/>
  <c r="M18" i="7"/>
  <c r="F40" i="4"/>
  <c r="P15" i="7"/>
  <c r="P14" i="7"/>
  <c r="M14" i="7"/>
  <c r="L38" i="7"/>
  <c r="H15" i="7"/>
  <c r="H16" i="7"/>
  <c r="H14" i="7"/>
  <c r="H24" i="7"/>
  <c r="P37" i="1"/>
  <c r="M38" i="1"/>
  <c r="C38" i="7"/>
  <c r="R25" i="7"/>
  <c r="U25" i="7"/>
  <c r="AE25" i="7"/>
  <c r="AB25" i="7"/>
  <c r="P37" i="4"/>
  <c r="P38" i="4"/>
  <c r="F38" i="7"/>
  <c r="M37" i="4"/>
  <c r="M38" i="4"/>
  <c r="F35" i="7"/>
  <c r="F45" i="7"/>
  <c r="F37" i="7"/>
  <c r="F36" i="7"/>
  <c r="C37" i="7"/>
  <c r="C36" i="7"/>
  <c r="C35" i="7"/>
  <c r="C45" i="7"/>
  <c r="M37" i="7"/>
  <c r="M39" i="7"/>
  <c r="P39" i="7"/>
  <c r="P38" i="7"/>
  <c r="P37" i="7"/>
  <c r="M38" i="7"/>
  <c r="E40" i="7" l="1"/>
  <c r="N25" i="7"/>
  <c r="N36" i="7" s="1"/>
  <c r="P19" i="6"/>
  <c r="L35" i="6"/>
  <c r="L36" i="6"/>
  <c r="L40" i="6" s="1"/>
  <c r="H18" i="6"/>
  <c r="D43" i="7"/>
  <c r="E43" i="7"/>
  <c r="H20" i="6"/>
  <c r="B43" i="7"/>
  <c r="H21" i="6"/>
  <c r="O25" i="7"/>
  <c r="P19" i="7" s="1"/>
  <c r="O34" i="6"/>
  <c r="M20" i="6"/>
  <c r="P21" i="6"/>
  <c r="M21" i="6"/>
  <c r="D46" i="6"/>
  <c r="B46" i="6"/>
  <c r="F25" i="6"/>
  <c r="E25" i="7"/>
  <c r="F20" i="7" s="1"/>
  <c r="L34" i="6"/>
  <c r="P20" i="6"/>
  <c r="O35" i="6"/>
  <c r="O40" i="6" s="1"/>
  <c r="P34" i="6" s="1"/>
  <c r="N40" i="6"/>
  <c r="K20" i="6"/>
  <c r="E46" i="6"/>
  <c r="K18" i="6"/>
  <c r="H13" i="6"/>
  <c r="K20" i="5"/>
  <c r="K25" i="5" s="1"/>
  <c r="K13" i="5"/>
  <c r="P21" i="5"/>
  <c r="P20" i="5"/>
  <c r="E46" i="5"/>
  <c r="F34" i="5" s="1"/>
  <c r="C42" i="5"/>
  <c r="M20" i="5"/>
  <c r="M25" i="5" s="1"/>
  <c r="H25" i="5"/>
  <c r="N40" i="5"/>
  <c r="D46" i="5"/>
  <c r="B46" i="5"/>
  <c r="C34" i="5" s="1"/>
  <c r="L40" i="5"/>
  <c r="M35" i="5" s="1"/>
  <c r="O40" i="5"/>
  <c r="P34" i="5" s="1"/>
  <c r="G25" i="7"/>
  <c r="O35" i="4"/>
  <c r="O40" i="4" s="1"/>
  <c r="P35" i="4" s="1"/>
  <c r="O34" i="7"/>
  <c r="F21" i="7"/>
  <c r="F25" i="4"/>
  <c r="E46" i="4"/>
  <c r="F41" i="4" s="1"/>
  <c r="D42" i="7"/>
  <c r="I25" i="7"/>
  <c r="N35" i="7" s="1"/>
  <c r="B42" i="7"/>
  <c r="C21" i="7"/>
  <c r="C20" i="7"/>
  <c r="P25" i="4"/>
  <c r="D46" i="4"/>
  <c r="M21" i="4"/>
  <c r="C42" i="4"/>
  <c r="C46" i="4" s="1"/>
  <c r="M25" i="4"/>
  <c r="L25" i="7"/>
  <c r="K25" i="4"/>
  <c r="N40" i="4"/>
  <c r="H21" i="4"/>
  <c r="H25" i="4" s="1"/>
  <c r="D41" i="7"/>
  <c r="L40" i="4"/>
  <c r="M36" i="4" s="1"/>
  <c r="B41" i="7"/>
  <c r="J25" i="7"/>
  <c r="K19" i="7" s="1"/>
  <c r="E46" i="1"/>
  <c r="D46" i="1"/>
  <c r="H25" i="1"/>
  <c r="O40" i="1"/>
  <c r="P34" i="1" s="1"/>
  <c r="P35" i="1"/>
  <c r="L36" i="1"/>
  <c r="B46" i="1"/>
  <c r="C42" i="1" s="1"/>
  <c r="E42" i="7"/>
  <c r="F41" i="1"/>
  <c r="N40" i="1"/>
  <c r="K25" i="1"/>
  <c r="L40" i="1"/>
  <c r="M34" i="1" s="1"/>
  <c r="K22" i="7" l="1"/>
  <c r="N40" i="7"/>
  <c r="F43" i="6"/>
  <c r="F40" i="6"/>
  <c r="H22" i="7"/>
  <c r="H19" i="7"/>
  <c r="M25" i="6"/>
  <c r="C34" i="6"/>
  <c r="C40" i="6"/>
  <c r="M22" i="7"/>
  <c r="M19" i="7"/>
  <c r="H25" i="6"/>
  <c r="P25" i="6"/>
  <c r="C43" i="6"/>
  <c r="O36" i="7"/>
  <c r="P13" i="7"/>
  <c r="P20" i="7"/>
  <c r="P21" i="7"/>
  <c r="P22" i="7"/>
  <c r="C41" i="6"/>
  <c r="P25" i="5"/>
  <c r="M20" i="7"/>
  <c r="M13" i="7"/>
  <c r="P35" i="6"/>
  <c r="F41" i="6"/>
  <c r="F42" i="6"/>
  <c r="C39" i="6"/>
  <c r="C42" i="6"/>
  <c r="P36" i="6"/>
  <c r="M35" i="6"/>
  <c r="M34" i="6"/>
  <c r="K25" i="6"/>
  <c r="D46" i="7"/>
  <c r="M36" i="6"/>
  <c r="F39" i="6"/>
  <c r="F34" i="6"/>
  <c r="K13" i="7"/>
  <c r="K18" i="7"/>
  <c r="H13" i="7"/>
  <c r="H18" i="7"/>
  <c r="K20" i="7"/>
  <c r="P35" i="5"/>
  <c r="F41" i="5"/>
  <c r="F42" i="5"/>
  <c r="P36" i="5"/>
  <c r="M21" i="7"/>
  <c r="L36" i="7"/>
  <c r="M36" i="5"/>
  <c r="H21" i="7"/>
  <c r="C25" i="7"/>
  <c r="M34" i="5"/>
  <c r="C41" i="5"/>
  <c r="C46" i="5" s="1"/>
  <c r="L35" i="7"/>
  <c r="H20" i="7"/>
  <c r="F25" i="7"/>
  <c r="F42" i="4"/>
  <c r="F46" i="4" s="1"/>
  <c r="P34" i="4"/>
  <c r="B46" i="7"/>
  <c r="M34" i="4"/>
  <c r="K21" i="7"/>
  <c r="O35" i="7"/>
  <c r="P36" i="4"/>
  <c r="P40" i="4" s="1"/>
  <c r="M35" i="4"/>
  <c r="M40" i="4" s="1"/>
  <c r="F42" i="1"/>
  <c r="F34" i="1"/>
  <c r="F46" i="1" s="1"/>
  <c r="C41" i="1"/>
  <c r="C34" i="1"/>
  <c r="C46" i="1" s="1"/>
  <c r="P36" i="1"/>
  <c r="P40" i="1" s="1"/>
  <c r="M36" i="1"/>
  <c r="M35" i="1"/>
  <c r="E46" i="7"/>
  <c r="F40" i="7" s="1"/>
  <c r="P25" i="7" l="1"/>
  <c r="C43" i="7"/>
  <c r="C40" i="7"/>
  <c r="O40" i="7"/>
  <c r="P34" i="7" s="1"/>
  <c r="F39" i="7"/>
  <c r="F43" i="7"/>
  <c r="M25" i="7"/>
  <c r="C46" i="6"/>
  <c r="P40" i="6"/>
  <c r="M40" i="6"/>
  <c r="K25" i="7"/>
  <c r="F46" i="6"/>
  <c r="C34" i="7"/>
  <c r="C39" i="7"/>
  <c r="H25" i="7"/>
  <c r="P40" i="5"/>
  <c r="L40" i="7"/>
  <c r="F46" i="5"/>
  <c r="M40" i="5"/>
  <c r="C42" i="7"/>
  <c r="C41" i="7"/>
  <c r="F41" i="7"/>
  <c r="F34" i="7"/>
  <c r="M40" i="1"/>
  <c r="F42" i="7"/>
  <c r="P35" i="7" l="1"/>
  <c r="P36" i="7"/>
  <c r="M34" i="7"/>
  <c r="M35" i="7"/>
  <c r="M36" i="7"/>
  <c r="C46" i="7"/>
  <c r="F46" i="7"/>
  <c r="P40" i="7" l="1"/>
  <c r="M40" i="7"/>
</calcChain>
</file>

<file path=xl/sharedStrings.xml><?xml version="1.0" encoding="utf-8"?>
<sst xmlns="http://schemas.openxmlformats.org/spreadsheetml/2006/main" count="456" uniqueCount="61">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</sst>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79</c:v>
                </c:pt>
                <c:pt idx="8">
                  <c:v>931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197985.65000000002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253509.52</c:v>
                </c:pt>
                <c:pt idx="6">
                  <c:v>0</c:v>
                </c:pt>
                <c:pt idx="7">
                  <c:v>930870.7</c:v>
                </c:pt>
                <c:pt idx="8">
                  <c:v>1497822.37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762</c:v>
                </c:pt>
                <c:pt idx="2">
                  <c:v>249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82539.489999999991</c:v>
                </c:pt>
                <c:pt idx="1">
                  <c:v>2381252.69</c:v>
                </c:pt>
                <c:pt idx="2">
                  <c:v>416396.06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\GR_DIRECCIO_CONTRACTACIO\07%20TRANSPARENCIA_DRET%20ACCES%20INFO\TRANSPARENCIA\INFO%20TRANSPARENCIA\2021\2021%20CONTRACTACI&#211;\ENS%20GRUP%20MPAL\FMPB\2021-TR4%20Contractacio%20FMP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ACIO 1r TR 2021"/>
      <sheetName val="CONTRACTACIO 2n TR 2021"/>
      <sheetName val="CONTRACTACIO 3r TR 2021"/>
      <sheetName val="CONTRACTACIO 4t TR 2021"/>
      <sheetName val="2021 - CONTRACTACIÓ ANUAL"/>
    </sheetNames>
    <sheetDataSet>
      <sheetData sheetId="0">
        <row r="8">
          <cell r="B8" t="str">
            <v>FUNDACIÓ MUSEU PICASSO DE BARCELONA (FMPB)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90" zoomScaleNormal="90" workbookViewId="0">
      <selection activeCell="G14" sqref="G14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tr">
        <f>'[1]CONTRACTACIO 1r TR 2021'!B8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1.6260162601626018E-2</v>
      </c>
      <c r="I13" s="4">
        <v>81987</v>
      </c>
      <c r="J13" s="4">
        <v>99204.27</v>
      </c>
      <c r="K13" s="21">
        <f t="shared" ref="K13:K24" si="3">IF(J13,J13/$J$25,"")</f>
        <v>0.3583111571630288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6173</v>
      </c>
      <c r="E20" s="70">
        <v>7469.33</v>
      </c>
      <c r="F20" s="21">
        <f t="shared" si="1"/>
        <v>1</v>
      </c>
      <c r="G20" s="68">
        <v>8</v>
      </c>
      <c r="H20" s="66">
        <f t="shared" si="2"/>
        <v>6.5040650406504072E-2</v>
      </c>
      <c r="I20" s="69">
        <v>63110.93</v>
      </c>
      <c r="J20" s="70">
        <v>76364.23</v>
      </c>
      <c r="K20" s="67">
        <f t="shared" si="3"/>
        <v>0.27581630928954648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113</v>
      </c>
      <c r="H21" s="20">
        <f t="shared" si="2"/>
        <v>0.91869918699186992</v>
      </c>
      <c r="I21" s="98">
        <v>86803.51</v>
      </c>
      <c r="J21" s="98">
        <v>101297.76</v>
      </c>
      <c r="K21" s="21">
        <f t="shared" si="3"/>
        <v>0.36587253354742466</v>
      </c>
      <c r="L21" s="2">
        <v>42</v>
      </c>
      <c r="M21" s="20">
        <f t="shared" si="4"/>
        <v>1</v>
      </c>
      <c r="N21" s="6">
        <v>19086.72</v>
      </c>
      <c r="O21" s="7">
        <v>22723.37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6173</v>
      </c>
      <c r="E25" s="18">
        <f t="shared" si="12"/>
        <v>7469.33</v>
      </c>
      <c r="F25" s="19">
        <f t="shared" si="12"/>
        <v>1</v>
      </c>
      <c r="G25" s="16">
        <f t="shared" si="12"/>
        <v>123</v>
      </c>
      <c r="H25" s="17">
        <f t="shared" si="12"/>
        <v>1</v>
      </c>
      <c r="I25" s="18">
        <f t="shared" si="12"/>
        <v>231901.44</v>
      </c>
      <c r="J25" s="18">
        <f t="shared" si="12"/>
        <v>276866.26</v>
      </c>
      <c r="K25" s="19">
        <f t="shared" si="12"/>
        <v>1</v>
      </c>
      <c r="L25" s="16">
        <f t="shared" si="12"/>
        <v>42</v>
      </c>
      <c r="M25" s="17">
        <f t="shared" si="12"/>
        <v>1</v>
      </c>
      <c r="N25" s="18">
        <f t="shared" si="12"/>
        <v>19086.72</v>
      </c>
      <c r="O25" s="18">
        <f t="shared" si="12"/>
        <v>22723.37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4" customHeight="1" x14ac:dyDescent="0.35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1.2048192771084338E-2</v>
      </c>
      <c r="D34" s="10">
        <f t="shared" ref="D34:D45" si="15">D13+I13+N13+S13+AC13+X13</f>
        <v>81987</v>
      </c>
      <c r="E34" s="11">
        <f t="shared" ref="E34:E45" si="16">E13+J13+O13+T13+AD13+Y13</f>
        <v>99204.27</v>
      </c>
      <c r="F34" s="21">
        <f t="shared" ref="F34:F43" si="17">IF(E34,E34/$E$46,"")</f>
        <v>0.32307889663926431</v>
      </c>
      <c r="J34" s="149" t="s">
        <v>3</v>
      </c>
      <c r="K34" s="150"/>
      <c r="L34" s="57">
        <f>B25</f>
        <v>1</v>
      </c>
      <c r="M34" s="8">
        <f t="shared" ref="M34:M39" si="18">IF(L34,L34/$L$40,"")</f>
        <v>6.024096385542169E-3</v>
      </c>
      <c r="N34" s="58">
        <f>D25</f>
        <v>6173</v>
      </c>
      <c r="O34" s="58">
        <f>E25</f>
        <v>7469.33</v>
      </c>
      <c r="P34" s="59">
        <f t="shared" ref="P34:P39" si="19">IF(O34,O34/$O$40,"")</f>
        <v>2.4325393403273429E-2</v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123</v>
      </c>
      <c r="M35" s="8">
        <f t="shared" si="18"/>
        <v>0.74096385542168675</v>
      </c>
      <c r="N35" s="61">
        <f>I25</f>
        <v>231901.44</v>
      </c>
      <c r="O35" s="61">
        <f>J25</f>
        <v>276866.26</v>
      </c>
      <c r="P35" s="59">
        <f t="shared" si="19"/>
        <v>0.90167132722653653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42</v>
      </c>
      <c r="M36" s="8">
        <f t="shared" si="18"/>
        <v>0.25301204819277107</v>
      </c>
      <c r="N36" s="61">
        <f>N25</f>
        <v>19086.72</v>
      </c>
      <c r="O36" s="61">
        <f>O25</f>
        <v>22723.37</v>
      </c>
      <c r="P36" s="59">
        <f t="shared" si="19"/>
        <v>7.4003279370190009E-2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166</v>
      </c>
      <c r="M40" s="17">
        <f>SUM(M34:M39)</f>
        <v>1</v>
      </c>
      <c r="N40" s="84">
        <f>SUM(N34:N39)</f>
        <v>257161.16</v>
      </c>
      <c r="O40" s="85">
        <f>SUM(O34:O39)</f>
        <v>307058.96000000002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9</v>
      </c>
      <c r="C41" s="8">
        <f t="shared" si="14"/>
        <v>5.4216867469879519E-2</v>
      </c>
      <c r="D41" s="13">
        <f t="shared" si="15"/>
        <v>69283.929999999993</v>
      </c>
      <c r="E41" s="23">
        <f t="shared" si="16"/>
        <v>83833.56</v>
      </c>
      <c r="F41" s="21">
        <f t="shared" si="17"/>
        <v>0.27302105107110369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95" t="s">
        <v>50</v>
      </c>
      <c r="B42" s="12">
        <f t="shared" si="13"/>
        <v>155</v>
      </c>
      <c r="C42" s="8">
        <f t="shared" si="14"/>
        <v>0.9337349397590361</v>
      </c>
      <c r="D42" s="13">
        <f t="shared" si="15"/>
        <v>105890.23</v>
      </c>
      <c r="E42" s="14">
        <f t="shared" si="16"/>
        <v>124021.12999999999</v>
      </c>
      <c r="F42" s="21">
        <f t="shared" si="17"/>
        <v>0.40390005228963188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166</v>
      </c>
      <c r="C46" s="17">
        <f>SUM(C34:C45)</f>
        <v>1</v>
      </c>
      <c r="D46" s="18">
        <f>SUM(D34:D45)</f>
        <v>257161.15999999997</v>
      </c>
      <c r="E46" s="18">
        <f>SUM(E34:E45)</f>
        <v>307058.96000000002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Normal="100" workbookViewId="0">
      <selection activeCell="A27" sqref="A27:Q27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>
        <v>44742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16</v>
      </c>
      <c r="H20" s="66">
        <f t="shared" si="2"/>
        <v>6.8376068376068383E-2</v>
      </c>
      <c r="I20" s="69">
        <v>161617.65</v>
      </c>
      <c r="J20" s="70">
        <v>193877.36</v>
      </c>
      <c r="K20" s="21">
        <f t="shared" si="3"/>
        <v>0.5028617967153246</v>
      </c>
      <c r="L20" s="68">
        <v>5</v>
      </c>
      <c r="M20" s="66">
        <f t="shared" si="4"/>
        <v>8.9285714285714288E-2</v>
      </c>
      <c r="N20" s="69">
        <v>44753.9</v>
      </c>
      <c r="O20" s="70">
        <v>51513.73</v>
      </c>
      <c r="P20" s="67">
        <f t="shared" si="5"/>
        <v>0.52845462066814763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35</v>
      </c>
      <c r="B21" s="2">
        <v>1</v>
      </c>
      <c r="C21" s="20">
        <f t="shared" si="0"/>
        <v>1</v>
      </c>
      <c r="D21" s="6">
        <v>2812.75</v>
      </c>
      <c r="E21" s="7">
        <v>3403.43</v>
      </c>
      <c r="F21" s="21">
        <f t="shared" si="1"/>
        <v>1</v>
      </c>
      <c r="G21" s="2">
        <v>218</v>
      </c>
      <c r="H21" s="20">
        <f t="shared" si="2"/>
        <v>0.93162393162393164</v>
      </c>
      <c r="I21" s="6">
        <v>162927.84</v>
      </c>
      <c r="J21" s="7">
        <v>191670.64</v>
      </c>
      <c r="K21" s="21">
        <f t="shared" si="3"/>
        <v>0.49713820328467534</v>
      </c>
      <c r="L21" s="2">
        <v>51</v>
      </c>
      <c r="M21" s="20">
        <f t="shared" si="4"/>
        <v>0.9107142857142857</v>
      </c>
      <c r="N21" s="6">
        <v>37988.61</v>
      </c>
      <c r="O21" s="7">
        <v>45966.22</v>
      </c>
      <c r="P21" s="21">
        <f t="shared" si="5"/>
        <v>0.47154537933185231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2812.75</v>
      </c>
      <c r="E25" s="18">
        <f t="shared" si="32"/>
        <v>3403.43</v>
      </c>
      <c r="F25" s="19">
        <f t="shared" si="32"/>
        <v>1</v>
      </c>
      <c r="G25" s="16">
        <f t="shared" si="32"/>
        <v>234</v>
      </c>
      <c r="H25" s="17">
        <f t="shared" si="32"/>
        <v>1</v>
      </c>
      <c r="I25" s="18">
        <f t="shared" si="32"/>
        <v>324545.49</v>
      </c>
      <c r="J25" s="18">
        <f t="shared" si="32"/>
        <v>385548</v>
      </c>
      <c r="K25" s="19">
        <f t="shared" si="32"/>
        <v>1</v>
      </c>
      <c r="L25" s="16">
        <f t="shared" si="32"/>
        <v>56</v>
      </c>
      <c r="M25" s="17">
        <f t="shared" si="32"/>
        <v>1</v>
      </c>
      <c r="N25" s="18">
        <f t="shared" si="32"/>
        <v>82742.510000000009</v>
      </c>
      <c r="O25" s="18">
        <f t="shared" si="32"/>
        <v>97479.950000000012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1</v>
      </c>
      <c r="M34" s="8">
        <f t="shared" ref="M34:M39" si="38">IF(L34,L34/$L$40,"")</f>
        <v>3.4364261168384879E-3</v>
      </c>
      <c r="N34" s="58">
        <f>D25</f>
        <v>2812.75</v>
      </c>
      <c r="O34" s="58">
        <f>E25</f>
        <v>3403.43</v>
      </c>
      <c r="P34" s="59">
        <f t="shared" ref="P34:P39" si="39">IF(O34,O34/$O$40,"")</f>
        <v>6.9967319953741468E-3</v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234</v>
      </c>
      <c r="M35" s="8">
        <f t="shared" si="38"/>
        <v>0.80412371134020622</v>
      </c>
      <c r="N35" s="61">
        <f>I25</f>
        <v>324545.49</v>
      </c>
      <c r="O35" s="61">
        <f>J25</f>
        <v>385548</v>
      </c>
      <c r="P35" s="59">
        <f t="shared" si="39"/>
        <v>0.79260511523742572</v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56</v>
      </c>
      <c r="M36" s="8">
        <f t="shared" si="38"/>
        <v>0.19243986254295534</v>
      </c>
      <c r="N36" s="61">
        <f>N25</f>
        <v>82742.510000000009</v>
      </c>
      <c r="O36" s="61">
        <f>O25</f>
        <v>97479.950000000012</v>
      </c>
      <c r="P36" s="59">
        <f t="shared" si="39"/>
        <v>0.20039815276720019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291</v>
      </c>
      <c r="M40" s="17">
        <f>SUM(M34:M39)</f>
        <v>1</v>
      </c>
      <c r="N40" s="84">
        <f>SUM(N34:N39)</f>
        <v>410100.75</v>
      </c>
      <c r="O40" s="85">
        <f>SUM(O34:O39)</f>
        <v>486431.38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21</v>
      </c>
      <c r="C41" s="8">
        <f t="shared" si="34"/>
        <v>7.2164948453608241E-2</v>
      </c>
      <c r="D41" s="13">
        <f t="shared" si="35"/>
        <v>206371.55</v>
      </c>
      <c r="E41" s="23">
        <f t="shared" si="36"/>
        <v>245391.09</v>
      </c>
      <c r="F41" s="21">
        <f t="shared" si="37"/>
        <v>0.50447216213723711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3"/>
        <v>270</v>
      </c>
      <c r="C42" s="8">
        <f t="shared" si="34"/>
        <v>0.92783505154639179</v>
      </c>
      <c r="D42" s="13">
        <f t="shared" si="35"/>
        <v>203729.2</v>
      </c>
      <c r="E42" s="14">
        <f t="shared" si="36"/>
        <v>241040.29</v>
      </c>
      <c r="F42" s="21">
        <f t="shared" si="37"/>
        <v>0.49552783786276289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291</v>
      </c>
      <c r="C46" s="17">
        <f>SUM(C34:C45)</f>
        <v>1</v>
      </c>
      <c r="D46" s="18">
        <f>SUM(D34:D45)</f>
        <v>410100.75</v>
      </c>
      <c r="E46" s="18">
        <f>SUM(E34:E45)</f>
        <v>486431.38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K19" sqref="K19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44883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MUSEU PICASSO DE BARCELONA (FMPB)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4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7.6335877862595417E-3</v>
      </c>
      <c r="I13" s="4">
        <v>30015</v>
      </c>
      <c r="J13" s="5">
        <v>36318.15</v>
      </c>
      <c r="K13" s="21">
        <f t="shared" ref="K13:K23" si="3">IF(J13,J13/$J$25,"")</f>
        <v>0.11612190505131079</v>
      </c>
      <c r="L13" s="1">
        <v>1</v>
      </c>
      <c r="M13" s="20">
        <f t="shared" ref="M13:M23" si="4">IF(L13,L13/$L$25,"")</f>
        <v>2.1276595744680851E-2</v>
      </c>
      <c r="N13" s="4">
        <v>41922.5</v>
      </c>
      <c r="O13" s="5">
        <v>50726.23</v>
      </c>
      <c r="P13" s="21">
        <f t="shared" ref="P13:P23" si="5">IF(O13,O13/$O$25,"")</f>
        <v>0.46869355428707232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>
        <f>'CONTRACTACIO 4t TR 2022'!K19</f>
        <v>0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1</v>
      </c>
      <c r="D20" s="69">
        <v>5117.07</v>
      </c>
      <c r="E20" s="70">
        <v>6191.65</v>
      </c>
      <c r="F20" s="21">
        <f t="shared" si="1"/>
        <v>1</v>
      </c>
      <c r="G20" s="68">
        <v>14</v>
      </c>
      <c r="H20" s="66">
        <f t="shared" si="2"/>
        <v>0.10687022900763359</v>
      </c>
      <c r="I20" s="69">
        <v>143261.45000000001</v>
      </c>
      <c r="J20" s="70">
        <v>171036.35</v>
      </c>
      <c r="K20" s="67">
        <f t="shared" si="3"/>
        <v>0.54686339461186095</v>
      </c>
      <c r="L20" s="68">
        <v>2</v>
      </c>
      <c r="M20" s="66">
        <f t="shared" si="4"/>
        <v>4.2553191489361701E-2</v>
      </c>
      <c r="N20" s="69">
        <v>18610.650000000001</v>
      </c>
      <c r="O20" s="70">
        <v>22518.89</v>
      </c>
      <c r="P20" s="67">
        <f t="shared" si="5"/>
        <v>0.20806708073317512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" customHeight="1" x14ac:dyDescent="0.3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116</v>
      </c>
      <c r="H21" s="20">
        <f t="shared" si="2"/>
        <v>0.8854961832061069</v>
      </c>
      <c r="I21" s="6">
        <v>89043.92</v>
      </c>
      <c r="J21" s="7">
        <v>105404.32</v>
      </c>
      <c r="K21" s="21">
        <f t="shared" si="3"/>
        <v>0.33701470033682823</v>
      </c>
      <c r="L21" s="2">
        <v>44</v>
      </c>
      <c r="M21" s="20">
        <f t="shared" si="4"/>
        <v>0.93617021276595747</v>
      </c>
      <c r="N21" s="6">
        <v>28930.06</v>
      </c>
      <c r="O21" s="7">
        <v>34983.870000000003</v>
      </c>
      <c r="P21" s="21">
        <f t="shared" si="5"/>
        <v>0.3232393649797527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5117.07</v>
      </c>
      <c r="E25" s="18">
        <f t="shared" si="22"/>
        <v>6191.65</v>
      </c>
      <c r="F25" s="19">
        <f t="shared" si="22"/>
        <v>1</v>
      </c>
      <c r="G25" s="16">
        <f t="shared" si="22"/>
        <v>131</v>
      </c>
      <c r="H25" s="17">
        <f t="shared" si="22"/>
        <v>1</v>
      </c>
      <c r="I25" s="18">
        <f t="shared" si="22"/>
        <v>262320.37</v>
      </c>
      <c r="J25" s="18">
        <f t="shared" si="22"/>
        <v>312758.82</v>
      </c>
      <c r="K25" s="19">
        <f t="shared" si="22"/>
        <v>1</v>
      </c>
      <c r="L25" s="16">
        <f t="shared" si="22"/>
        <v>47</v>
      </c>
      <c r="M25" s="17">
        <f t="shared" si="22"/>
        <v>1</v>
      </c>
      <c r="N25" s="18">
        <f t="shared" si="22"/>
        <v>89463.21</v>
      </c>
      <c r="O25" s="18">
        <f t="shared" si="22"/>
        <v>108228.98999999999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2</v>
      </c>
      <c r="C34" s="8">
        <f t="shared" ref="C34:C42" si="24">IF(B34,B34/$B$46,"")</f>
        <v>1.11731843575419E-2</v>
      </c>
      <c r="D34" s="10">
        <f t="shared" ref="D34:D45" si="25">D13+I13+N13+S13+AC13+X13</f>
        <v>71937.5</v>
      </c>
      <c r="E34" s="11">
        <f t="shared" ref="E34:E45" si="26">E13+J13+O13+T13+AD13+Y13</f>
        <v>87044.38</v>
      </c>
      <c r="F34" s="21">
        <f t="shared" ref="F34:F43" si="27">IF(E34,E34/$E$46,"")</f>
        <v>0.20376536830680014</v>
      </c>
      <c r="J34" s="149" t="s">
        <v>3</v>
      </c>
      <c r="K34" s="150"/>
      <c r="L34" s="57">
        <f>B25</f>
        <v>1</v>
      </c>
      <c r="M34" s="8">
        <f>IF(L34,L34/$L$40,"")</f>
        <v>5.5865921787709499E-3</v>
      </c>
      <c r="N34" s="58">
        <f>D25</f>
        <v>5117.07</v>
      </c>
      <c r="O34" s="58">
        <f>E25</f>
        <v>6191.65</v>
      </c>
      <c r="P34" s="59">
        <f>IF(O34,O34/$O$40,"")</f>
        <v>1.4494259625685185E-2</v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131</v>
      </c>
      <c r="M35" s="8">
        <f>IF(L35,L35/$L$40,"")</f>
        <v>0.73184357541899436</v>
      </c>
      <c r="N35" s="61">
        <f>I25</f>
        <v>262320.37</v>
      </c>
      <c r="O35" s="61">
        <f>J25</f>
        <v>312758.82</v>
      </c>
      <c r="P35" s="59">
        <f>IF(O35,O35/$O$40,"")</f>
        <v>0.73214854478256042</v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47</v>
      </c>
      <c r="M36" s="8">
        <f>IF(L36,L36/$L$40,"")</f>
        <v>0.26256983240223464</v>
      </c>
      <c r="N36" s="61">
        <f>N25</f>
        <v>89463.21</v>
      </c>
      <c r="O36" s="61">
        <f>O25</f>
        <v>108228.98999999999</v>
      </c>
      <c r="P36" s="59">
        <f>IF(O36,O36/$O$40,"")</f>
        <v>0.25335719559175429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179</v>
      </c>
      <c r="M40" s="17">
        <f>SUM(M34:M39)</f>
        <v>1</v>
      </c>
      <c r="N40" s="84">
        <f>SUM(N34:N39)</f>
        <v>356900.65</v>
      </c>
      <c r="O40" s="85">
        <f>SUM(O34:O39)</f>
        <v>427179.46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17</v>
      </c>
      <c r="C41" s="8">
        <f t="shared" si="24"/>
        <v>9.4972067039106142E-2</v>
      </c>
      <c r="D41" s="13">
        <f t="shared" si="25"/>
        <v>166989.17000000001</v>
      </c>
      <c r="E41" s="23">
        <f t="shared" si="26"/>
        <v>199746.89</v>
      </c>
      <c r="F41" s="21">
        <f t="shared" si="27"/>
        <v>0.46759479025513073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23"/>
        <v>160</v>
      </c>
      <c r="C42" s="8">
        <f t="shared" si="24"/>
        <v>0.8938547486033519</v>
      </c>
      <c r="D42" s="13">
        <f t="shared" si="25"/>
        <v>117973.98</v>
      </c>
      <c r="E42" s="14">
        <f t="shared" si="26"/>
        <v>140388.19</v>
      </c>
      <c r="F42" s="21">
        <f t="shared" si="27"/>
        <v>0.32863984143806912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179</v>
      </c>
      <c r="C46" s="17">
        <f>SUM(C34:C45)</f>
        <v>1</v>
      </c>
      <c r="D46" s="18">
        <f>SUM(D34:D45)</f>
        <v>356900.65</v>
      </c>
      <c r="E46" s="18">
        <f>SUM(E34:E45)</f>
        <v>427179.46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I22" sqref="I22:J22"/>
    </sheetView>
  </sheetViews>
  <sheetFormatPr defaultColWidth="9.1796875" defaultRowHeight="14.5" x14ac:dyDescent="0.35"/>
  <cols>
    <col min="1" max="1" width="26.1796875" style="27" customWidth="1"/>
    <col min="2" max="2" width="11.54296875" style="62" customWidth="1"/>
    <col min="3" max="3" width="10.54296875" style="27" customWidth="1"/>
    <col min="4" max="4" width="19.1796875" style="27" customWidth="1"/>
    <col min="5" max="5" width="18.17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2" width="11.453125" style="27" customWidth="1"/>
    <col min="13" max="13" width="10.54296875" style="27" customWidth="1"/>
    <col min="14" max="14" width="18.8164062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7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44926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4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4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3.6496350364963502E-3</v>
      </c>
      <c r="I13" s="4">
        <v>9700</v>
      </c>
      <c r="J13" s="5">
        <v>11737</v>
      </c>
      <c r="K13" s="21">
        <f t="shared" ref="K13:K21" si="3">IF(J13,J13/$J$25,"")</f>
        <v>8.3473225246470939E-3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3.6496350364963502E-3</v>
      </c>
      <c r="I18" s="69">
        <v>209512</v>
      </c>
      <c r="J18" s="70">
        <v>253509.52</v>
      </c>
      <c r="K18" s="67">
        <f t="shared" si="3"/>
        <v>0.18029528214266616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67"/>
      <c r="L19" s="2"/>
      <c r="M19" s="20" t="str">
        <f t="shared" ref="M19" si="10"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1</v>
      </c>
      <c r="D20" s="69">
        <v>54111.64</v>
      </c>
      <c r="E20" s="70">
        <v>65475.08</v>
      </c>
      <c r="F20" s="21">
        <f t="shared" si="1"/>
        <v>1</v>
      </c>
      <c r="G20" s="68">
        <v>20</v>
      </c>
      <c r="H20" s="66">
        <f t="shared" si="2"/>
        <v>7.2992700729927001E-2</v>
      </c>
      <c r="I20" s="69">
        <v>176016.32</v>
      </c>
      <c r="J20" s="70">
        <v>222052.23</v>
      </c>
      <c r="K20" s="67">
        <f t="shared" si="3"/>
        <v>0.15792294292639664</v>
      </c>
      <c r="L20" s="68">
        <v>10</v>
      </c>
      <c r="M20" s="66">
        <f>IF(L20,L20/$L$25,"")</f>
        <v>9.6153846153846159E-2</v>
      </c>
      <c r="N20" s="69">
        <v>98471.37</v>
      </c>
      <c r="O20" s="70">
        <v>114371.85</v>
      </c>
      <c r="P20" s="67">
        <f>IF(O20,O20/$O$25,"")</f>
        <v>0.60847823050987226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" customHeight="1" x14ac:dyDescent="0.3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252</v>
      </c>
      <c r="H21" s="20">
        <f t="shared" si="2"/>
        <v>0.91970802919708028</v>
      </c>
      <c r="I21" s="6">
        <v>764949.1</v>
      </c>
      <c r="J21" s="7">
        <v>918780.86</v>
      </c>
      <c r="K21" s="21">
        <f t="shared" si="3"/>
        <v>0.65343445240629017</v>
      </c>
      <c r="L21" s="2">
        <v>94</v>
      </c>
      <c r="M21" s="20">
        <f>IF(L21,L21/$L$25,"")</f>
        <v>0.90384615384615385</v>
      </c>
      <c r="N21" s="6">
        <v>63000.83</v>
      </c>
      <c r="O21" s="7">
        <v>73591.899999999994</v>
      </c>
      <c r="P21" s="21">
        <f>IF(O21,O21/$O$25,"")</f>
        <v>0.39152176949012774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" customHeight="1" x14ac:dyDescent="0.35">
      <c r="A22" s="80" t="s">
        <v>45</v>
      </c>
      <c r="B22" s="2"/>
      <c r="C22" s="20" t="str">
        <f t="shared" ref="C22:C23" si="11">IF(B22,B22/$B$25,"")</f>
        <v/>
      </c>
      <c r="D22" s="6"/>
      <c r="E22" s="7"/>
      <c r="F22" s="21" t="str">
        <f t="shared" si="1"/>
        <v/>
      </c>
      <c r="G22" s="2"/>
      <c r="H22" s="20"/>
      <c r="I22" s="6"/>
      <c r="J22" s="7"/>
      <c r="K22" s="21"/>
      <c r="L22" s="2"/>
      <c r="M22" s="20"/>
      <c r="N22" s="6"/>
      <c r="O22" s="7"/>
      <c r="P22" s="21"/>
      <c r="Q22" s="2"/>
      <c r="R22" s="20" t="str">
        <f t="shared" ref="R22:R23" si="12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3">IF(V22,V22/$V$25,"")</f>
        <v/>
      </c>
      <c r="X22" s="6"/>
      <c r="Y22" s="7"/>
      <c r="Z22" s="21" t="str">
        <f t="shared" ref="Z22:Z23" si="14">IF(Y22,Y22/$Y$25,"")</f>
        <v/>
      </c>
      <c r="AA22" s="2"/>
      <c r="AB22" s="20" t="str">
        <f t="shared" ref="AB22:AB23" si="15">IF(AA22,AA22/$AA$25,"")</f>
        <v/>
      </c>
      <c r="AC22" s="6"/>
      <c r="AD22" s="7"/>
      <c r="AE22" s="21" t="str">
        <f t="shared" ref="AE22:AE23" si="16">IF(AD22,AD22/$AD$25,"")</f>
        <v/>
      </c>
    </row>
    <row r="23" spans="1:31" s="42" customFormat="1" ht="40" customHeight="1" x14ac:dyDescent="0.35">
      <c r="A23" s="94" t="s">
        <v>47</v>
      </c>
      <c r="B23" s="2"/>
      <c r="C23" s="20" t="str">
        <f t="shared" si="11"/>
        <v/>
      </c>
      <c r="D23" s="6"/>
      <c r="E23" s="7"/>
      <c r="F23" s="21" t="str">
        <f t="shared" si="1"/>
        <v/>
      </c>
      <c r="G23" s="2"/>
      <c r="H23" s="20" t="str">
        <f t="shared" ref="H23" si="17">IF(G23,G23/$G$25,"")</f>
        <v/>
      </c>
      <c r="I23" s="6"/>
      <c r="J23" s="7"/>
      <c r="K23" s="21" t="str">
        <f t="shared" ref="K23" si="18">IF(J23,J23/$J$25,"")</f>
        <v/>
      </c>
      <c r="L23" s="2"/>
      <c r="M23" s="20" t="str">
        <f t="shared" ref="M23" si="19">IF(L23,L23/$L$25,"")</f>
        <v/>
      </c>
      <c r="N23" s="6"/>
      <c r="O23" s="7"/>
      <c r="P23" s="21" t="str">
        <f t="shared" ref="P23" si="20">IF(O23,O23/$O$25,"")</f>
        <v/>
      </c>
      <c r="Q23" s="2"/>
      <c r="R23" s="20" t="str">
        <f t="shared" si="12"/>
        <v/>
      </c>
      <c r="S23" s="6"/>
      <c r="T23" s="7"/>
      <c r="U23" s="21" t="str">
        <f t="shared" si="5"/>
        <v/>
      </c>
      <c r="V23" s="2"/>
      <c r="W23" s="20" t="str">
        <f t="shared" si="13"/>
        <v/>
      </c>
      <c r="X23" s="6"/>
      <c r="Y23" s="7"/>
      <c r="Z23" s="21" t="str">
        <f t="shared" si="14"/>
        <v/>
      </c>
      <c r="AA23" s="2"/>
      <c r="AB23" s="20" t="str">
        <f t="shared" si="15"/>
        <v/>
      </c>
      <c r="AC23" s="6"/>
      <c r="AD23" s="7"/>
      <c r="AE23" s="21" t="str">
        <f t="shared" si="16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1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2">IF(G24,G24/$G$25,"")</f>
        <v/>
      </c>
      <c r="I24" s="69"/>
      <c r="J24" s="70"/>
      <c r="K24" s="67" t="str">
        <f t="shared" ref="K24" si="23">IF(J24,J24/$J$25,"")</f>
        <v/>
      </c>
      <c r="L24" s="68"/>
      <c r="M24" s="66" t="str">
        <f t="shared" ref="M24" si="24">IF(L24,L24/$L$25,"")</f>
        <v/>
      </c>
      <c r="N24" s="69"/>
      <c r="O24" s="70"/>
      <c r="P24" s="67" t="str">
        <f t="shared" ref="P24" si="25">IF(O24,O24/$O$25,"")</f>
        <v/>
      </c>
      <c r="Q24" s="68"/>
      <c r="R24" s="66" t="str">
        <f t="shared" ref="R24" si="26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7">IF(V24,V24/$V$25,"")</f>
        <v/>
      </c>
      <c r="X24" s="69"/>
      <c r="Y24" s="70"/>
      <c r="Z24" s="67" t="str">
        <f t="shared" ref="Z24" si="28">IF(Y24,Y24/$Y$25,"")</f>
        <v/>
      </c>
      <c r="AA24" s="68"/>
      <c r="AB24" s="20" t="str">
        <f t="shared" ref="AB24" si="29">IF(AA24,AA24/$AA$25,"")</f>
        <v/>
      </c>
      <c r="AC24" s="69"/>
      <c r="AD24" s="70"/>
      <c r="AE24" s="67" t="str">
        <f t="shared" ref="AE24" si="30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1">SUM(B13:B24)</f>
        <v>2</v>
      </c>
      <c r="C25" s="17">
        <f t="shared" si="31"/>
        <v>1</v>
      </c>
      <c r="D25" s="18">
        <f t="shared" si="31"/>
        <v>54111.64</v>
      </c>
      <c r="E25" s="18">
        <f t="shared" si="31"/>
        <v>65475.08</v>
      </c>
      <c r="F25" s="19">
        <f t="shared" si="31"/>
        <v>1</v>
      </c>
      <c r="G25" s="16">
        <f t="shared" si="31"/>
        <v>274</v>
      </c>
      <c r="H25" s="17">
        <f t="shared" si="31"/>
        <v>1</v>
      </c>
      <c r="I25" s="18">
        <f t="shared" si="31"/>
        <v>1160177.42</v>
      </c>
      <c r="J25" s="18">
        <f t="shared" si="31"/>
        <v>1406079.6099999999</v>
      </c>
      <c r="K25" s="19">
        <f t="shared" si="31"/>
        <v>1</v>
      </c>
      <c r="L25" s="16">
        <f t="shared" si="31"/>
        <v>104</v>
      </c>
      <c r="M25" s="17">
        <f t="shared" si="31"/>
        <v>1</v>
      </c>
      <c r="N25" s="18">
        <f t="shared" si="31"/>
        <v>161472.20000000001</v>
      </c>
      <c r="O25" s="18">
        <f t="shared" si="31"/>
        <v>187963.75</v>
      </c>
      <c r="P25" s="19">
        <f t="shared" si="31"/>
        <v>1</v>
      </c>
      <c r="Q25" s="16">
        <f t="shared" si="31"/>
        <v>0</v>
      </c>
      <c r="R25" s="17">
        <f t="shared" si="31"/>
        <v>0</v>
      </c>
      <c r="S25" s="18">
        <f t="shared" si="31"/>
        <v>0</v>
      </c>
      <c r="T25" s="18">
        <f t="shared" si="31"/>
        <v>0</v>
      </c>
      <c r="U25" s="19">
        <f t="shared" si="31"/>
        <v>0</v>
      </c>
      <c r="V25" s="16">
        <f t="shared" si="31"/>
        <v>0</v>
      </c>
      <c r="W25" s="17">
        <f t="shared" si="31"/>
        <v>0</v>
      </c>
      <c r="X25" s="18">
        <f t="shared" si="31"/>
        <v>0</v>
      </c>
      <c r="Y25" s="18">
        <f t="shared" si="31"/>
        <v>0</v>
      </c>
      <c r="Z25" s="19">
        <f t="shared" si="31"/>
        <v>0</v>
      </c>
      <c r="AA25" s="16">
        <f t="shared" si="31"/>
        <v>0</v>
      </c>
      <c r="AB25" s="17">
        <f t="shared" si="31"/>
        <v>0</v>
      </c>
      <c r="AC25" s="18">
        <f t="shared" si="31"/>
        <v>0</v>
      </c>
      <c r="AD25" s="18">
        <f t="shared" si="31"/>
        <v>0</v>
      </c>
      <c r="AE25" s="19">
        <f t="shared" si="31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4" customHeight="1" x14ac:dyDescent="0.35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5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" customHeight="1" thickBot="1" x14ac:dyDescent="0.4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2">B13+G13+L13+Q13+AA13+V13</f>
        <v>1</v>
      </c>
      <c r="C34" s="8">
        <f t="shared" ref="C34:C45" si="33">IF(B34,B34/$B$46,"")</f>
        <v>2.631578947368421E-3</v>
      </c>
      <c r="D34" s="10">
        <f t="shared" ref="D34:D42" si="34">D13+I13+N13+S13+AC13+X13</f>
        <v>9700</v>
      </c>
      <c r="E34" s="11">
        <f t="shared" ref="E34:E42" si="35">E13+J13+O13+T13+AD13+Y13</f>
        <v>11737</v>
      </c>
      <c r="F34" s="21">
        <f t="shared" ref="F34:F42" si="36">IF(E34,E34/$E$46,"")</f>
        <v>7.0725336441576393E-3</v>
      </c>
      <c r="J34" s="149" t="s">
        <v>3</v>
      </c>
      <c r="K34" s="150"/>
      <c r="L34" s="57">
        <f>B25</f>
        <v>2</v>
      </c>
      <c r="M34" s="8">
        <f t="shared" ref="M34:M39" si="37">IF(L34,L34/$L$40,"")</f>
        <v>5.263157894736842E-3</v>
      </c>
      <c r="N34" s="58">
        <f>D25</f>
        <v>54111.64</v>
      </c>
      <c r="O34" s="58">
        <f>E25</f>
        <v>65475.08</v>
      </c>
      <c r="P34" s="59">
        <f t="shared" ref="P34:P39" si="38">IF(O34,O34/$O$40,"")</f>
        <v>3.9454264816725995E-2</v>
      </c>
    </row>
    <row r="35" spans="1:33" s="25" customFormat="1" ht="30" customHeight="1" x14ac:dyDescent="0.35">
      <c r="A35" s="43" t="s">
        <v>18</v>
      </c>
      <c r="B35" s="12">
        <f t="shared" si="32"/>
        <v>0</v>
      </c>
      <c r="C35" s="8" t="str">
        <f t="shared" si="33"/>
        <v/>
      </c>
      <c r="D35" s="13">
        <f t="shared" si="34"/>
        <v>0</v>
      </c>
      <c r="E35" s="14">
        <f t="shared" si="35"/>
        <v>0</v>
      </c>
      <c r="F35" s="21" t="str">
        <f t="shared" si="36"/>
        <v/>
      </c>
      <c r="J35" s="145" t="s">
        <v>1</v>
      </c>
      <c r="K35" s="146"/>
      <c r="L35" s="60">
        <f>G25</f>
        <v>274</v>
      </c>
      <c r="M35" s="8">
        <f t="shared" si="37"/>
        <v>0.72105263157894739</v>
      </c>
      <c r="N35" s="61">
        <f>I25</f>
        <v>1160177.42</v>
      </c>
      <c r="O35" s="61">
        <f>J25</f>
        <v>1406079.6099999999</v>
      </c>
      <c r="P35" s="59">
        <f t="shared" si="38"/>
        <v>0.84728170299812999</v>
      </c>
    </row>
    <row r="36" spans="1:33" ht="30" customHeight="1" x14ac:dyDescent="0.35">
      <c r="A36" s="43" t="s">
        <v>19</v>
      </c>
      <c r="B36" s="12">
        <f t="shared" si="32"/>
        <v>0</v>
      </c>
      <c r="C36" s="8" t="str">
        <f t="shared" si="33"/>
        <v/>
      </c>
      <c r="D36" s="13">
        <f t="shared" si="34"/>
        <v>0</v>
      </c>
      <c r="E36" s="14">
        <f t="shared" si="35"/>
        <v>0</v>
      </c>
      <c r="F36" s="21" t="str">
        <f t="shared" si="36"/>
        <v/>
      </c>
      <c r="G36" s="25"/>
      <c r="J36" s="145" t="s">
        <v>2</v>
      </c>
      <c r="K36" s="146"/>
      <c r="L36" s="60">
        <f>L25</f>
        <v>104</v>
      </c>
      <c r="M36" s="8">
        <f t="shared" si="37"/>
        <v>0.27368421052631581</v>
      </c>
      <c r="N36" s="61">
        <f>N25</f>
        <v>161472.20000000001</v>
      </c>
      <c r="O36" s="61">
        <f>O25</f>
        <v>187963.75</v>
      </c>
      <c r="P36" s="59">
        <f t="shared" si="38"/>
        <v>0.11326403218514403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2"/>
        <v>0</v>
      </c>
      <c r="C37" s="8" t="str">
        <f t="shared" si="33"/>
        <v/>
      </c>
      <c r="D37" s="13">
        <f t="shared" si="34"/>
        <v>0</v>
      </c>
      <c r="E37" s="14">
        <f t="shared" si="35"/>
        <v>0</v>
      </c>
      <c r="F37" s="21" t="str">
        <f t="shared" si="36"/>
        <v/>
      </c>
      <c r="G37" s="25"/>
      <c r="J37" s="145" t="s">
        <v>34</v>
      </c>
      <c r="K37" s="146"/>
      <c r="L37" s="60">
        <f>Q25</f>
        <v>0</v>
      </c>
      <c r="M37" s="8" t="str">
        <f t="shared" si="37"/>
        <v/>
      </c>
      <c r="N37" s="61">
        <f>S25</f>
        <v>0</v>
      </c>
      <c r="O37" s="61">
        <f>T25</f>
        <v>0</v>
      </c>
      <c r="P37" s="59" t="str">
        <f t="shared" si="38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2"/>
        <v>0</v>
      </c>
      <c r="C38" s="8" t="str">
        <f t="shared" si="33"/>
        <v/>
      </c>
      <c r="D38" s="13">
        <f t="shared" si="34"/>
        <v>0</v>
      </c>
      <c r="E38" s="22">
        <f t="shared" si="35"/>
        <v>0</v>
      </c>
      <c r="F38" s="21" t="str">
        <f t="shared" si="36"/>
        <v/>
      </c>
      <c r="G38" s="25"/>
      <c r="J38" s="145" t="s">
        <v>5</v>
      </c>
      <c r="K38" s="146"/>
      <c r="L38" s="60">
        <f>V25</f>
        <v>0</v>
      </c>
      <c r="M38" s="8" t="str">
        <f t="shared" si="37"/>
        <v/>
      </c>
      <c r="N38" s="61">
        <f>X25</f>
        <v>0</v>
      </c>
      <c r="O38" s="61">
        <f>Y25</f>
        <v>0</v>
      </c>
      <c r="P38" s="59" t="str">
        <f t="shared" si="38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2"/>
        <v>1</v>
      </c>
      <c r="C39" s="8">
        <f t="shared" si="33"/>
        <v>2.631578947368421E-3</v>
      </c>
      <c r="D39" s="13">
        <f t="shared" si="34"/>
        <v>209512</v>
      </c>
      <c r="E39" s="22">
        <f t="shared" si="35"/>
        <v>253509.52</v>
      </c>
      <c r="F39" s="21">
        <f t="shared" si="36"/>
        <v>0.15276089369636653</v>
      </c>
      <c r="G39" s="25"/>
      <c r="J39" s="145" t="s">
        <v>4</v>
      </c>
      <c r="K39" s="146"/>
      <c r="L39" s="60">
        <f>AA25</f>
        <v>0</v>
      </c>
      <c r="M39" s="8" t="str">
        <f t="shared" si="37"/>
        <v/>
      </c>
      <c r="N39" s="61">
        <f>AC25</f>
        <v>0</v>
      </c>
      <c r="O39" s="61">
        <f>AD25</f>
        <v>0</v>
      </c>
      <c r="P39" s="59" t="str">
        <f t="shared" si="38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2"/>
        <v>0</v>
      </c>
      <c r="C40" s="8" t="str">
        <f t="shared" si="33"/>
        <v/>
      </c>
      <c r="D40" s="13">
        <f t="shared" si="34"/>
        <v>0</v>
      </c>
      <c r="E40" s="23">
        <f t="shared" si="35"/>
        <v>0</v>
      </c>
      <c r="F40" s="21" t="str">
        <f t="shared" si="36"/>
        <v/>
      </c>
      <c r="G40" s="25"/>
      <c r="J40" s="147" t="s">
        <v>0</v>
      </c>
      <c r="K40" s="148"/>
      <c r="L40" s="83">
        <f>SUM(L34:L39)</f>
        <v>380</v>
      </c>
      <c r="M40" s="17">
        <f>SUM(M34:M39)</f>
        <v>1</v>
      </c>
      <c r="N40" s="84">
        <f>SUM(N34:N39)</f>
        <v>1375761.2599999998</v>
      </c>
      <c r="O40" s="85">
        <f>SUM(O34:O39)</f>
        <v>1659518.44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2"/>
        <v>32</v>
      </c>
      <c r="C41" s="8">
        <f t="shared" si="33"/>
        <v>8.4210526315789472E-2</v>
      </c>
      <c r="D41" s="13">
        <f t="shared" si="34"/>
        <v>328599.33</v>
      </c>
      <c r="E41" s="23">
        <f t="shared" si="35"/>
        <v>401899.16000000003</v>
      </c>
      <c r="F41" s="21">
        <f t="shared" si="36"/>
        <v>0.24217818272630948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5">
      <c r="A42" s="46" t="s">
        <v>32</v>
      </c>
      <c r="B42" s="12">
        <f t="shared" si="32"/>
        <v>346</v>
      </c>
      <c r="C42" s="8">
        <f t="shared" si="33"/>
        <v>0.91052631578947374</v>
      </c>
      <c r="D42" s="13">
        <f t="shared" si="34"/>
        <v>827949.92999999993</v>
      </c>
      <c r="E42" s="14">
        <f t="shared" si="35"/>
        <v>992372.76</v>
      </c>
      <c r="F42" s="21">
        <f t="shared" si="36"/>
        <v>0.59798838993316639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9">B22+G22+L22+Q22+AA22+V22</f>
        <v>0</v>
      </c>
      <c r="C43" s="8" t="str">
        <f t="shared" si="33"/>
        <v/>
      </c>
      <c r="D43" s="13">
        <f t="shared" ref="D43:D44" si="40">D22+I22+N22+S22+AC22+X22</f>
        <v>0</v>
      </c>
      <c r="E43" s="14">
        <f t="shared" ref="E43:E44" si="41">E22+J22+O22+T22+AD22+Y22</f>
        <v>0</v>
      </c>
      <c r="F43" s="21" t="str">
        <f t="shared" ref="F43" si="42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9"/>
        <v>0</v>
      </c>
      <c r="C44" s="8" t="str">
        <f t="shared" si="33"/>
        <v/>
      </c>
      <c r="D44" s="13">
        <f t="shared" si="40"/>
        <v>0</v>
      </c>
      <c r="E44" s="14">
        <f t="shared" si="41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3">B24+G24+L24+Q24+AA24+V24</f>
        <v>0</v>
      </c>
      <c r="C45" s="8" t="str">
        <f t="shared" si="33"/>
        <v/>
      </c>
      <c r="D45" s="13">
        <f t="shared" ref="D45" si="44">D24+I24+N24+S24+AC24+X24</f>
        <v>0</v>
      </c>
      <c r="E45" s="14">
        <f t="shared" ref="E45" si="45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380</v>
      </c>
      <c r="C46" s="17">
        <f>SUM(C34:C45)</f>
        <v>1</v>
      </c>
      <c r="D46" s="18">
        <f>SUM(D34:D45)</f>
        <v>1375761.26</v>
      </c>
      <c r="E46" s="18">
        <f>SUM(E34:E45)</f>
        <v>1659518.44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8" zoomScale="80" zoomScaleNormal="80" workbookViewId="0">
      <selection activeCell="J44" sqref="J44"/>
    </sheetView>
  </sheetViews>
  <sheetFormatPr defaultColWidth="9.1796875" defaultRowHeight="14.5" x14ac:dyDescent="0.35"/>
  <cols>
    <col min="1" max="1" width="30.453125" style="27" customWidth="1"/>
    <col min="2" max="2" width="11.1796875" style="62" customWidth="1"/>
    <col min="3" max="3" width="10.54296875" style="27" customWidth="1"/>
    <col min="4" max="4" width="19.1796875" style="27" customWidth="1"/>
    <col min="5" max="5" width="19.54296875" style="27" customWidth="1"/>
    <col min="6" max="6" width="11.453125" style="27" customWidth="1"/>
    <col min="7" max="7" width="9.453125" style="27" customWidth="1"/>
    <col min="8" max="8" width="10.81640625" style="62" customWidth="1"/>
    <col min="9" max="9" width="17.453125" style="27" customWidth="1"/>
    <col min="10" max="10" width="20" style="27" customWidth="1"/>
    <col min="11" max="11" width="11.453125" style="27" customWidth="1"/>
    <col min="12" max="12" width="11.54296875" style="27" customWidth="1"/>
    <col min="13" max="13" width="10.54296875" style="27" customWidth="1"/>
    <col min="14" max="14" width="20.1796875" style="62" customWidth="1"/>
    <col min="15" max="15" width="19.54296875" style="27" customWidth="1"/>
    <col min="16" max="16" width="11.453125" style="27" customWidth="1"/>
    <col min="17" max="17" width="9.1796875" style="27" customWidth="1"/>
    <col min="18" max="18" width="11" style="27" customWidth="1"/>
    <col min="19" max="19" width="18.81640625" style="27" customWidth="1"/>
    <col min="20" max="20" width="19.54296875" style="27" customWidth="1"/>
    <col min="21" max="21" width="11.17968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54296875" style="27" customWidth="1"/>
    <col min="27" max="27" width="9.1796875" style="27" customWidth="1"/>
    <col min="28" max="28" width="10.81640625" style="27" customWidth="1"/>
    <col min="29" max="29" width="18.1796875" style="27" customWidth="1"/>
    <col min="30" max="30" width="18.81640625" style="27" customWidth="1"/>
    <col min="31" max="31" width="10.81640625" style="27" customWidth="1"/>
    <col min="32" max="16384" width="9.17968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9" x14ac:dyDescent="0.35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58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FUNDACIÓ MUSEU PICASSO DE BARCELONA (FMPB)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4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4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4</v>
      </c>
      <c r="H13" s="20">
        <f t="shared" ref="H13:H24" si="2">IF(G13,G13/$G$25,"")</f>
        <v>5.2493438320209973E-3</v>
      </c>
      <c r="I13" s="10">
        <f>'CONTRACTACIO 1r TR 2022'!I13+'CONTRACTACIO 2n TR 2022'!I13+'CONTRACTACIO 3r TR 2022'!I13+'CONTRACTACIO 4t TR 2022'!I13</f>
        <v>121702</v>
      </c>
      <c r="J13" s="10">
        <f>'CONTRACTACIO 1r TR 2022'!J13+'CONTRACTACIO 2n TR 2022'!J13+'CONTRACTACIO 3r TR 2022'!J13+'CONTRACTACIO 4t TR 2022'!J13</f>
        <v>147259.42000000001</v>
      </c>
      <c r="K13" s="21">
        <f t="shared" ref="K13:K24" si="3">IF(J13,J13/$J$25,"")</f>
        <v>6.1841156387313106E-2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4.0160642570281121E-3</v>
      </c>
      <c r="N13" s="10">
        <f>'CONTRACTACIO 1r TR 2022'!N13+'CONTRACTACIO 2n TR 2022'!N13+'CONTRACTACIO 3r TR 2022'!N13+'CONTRACTACIO 4t TR 2022'!N13</f>
        <v>41922.5</v>
      </c>
      <c r="O13" s="10">
        <f>'CONTRACTACIO 1r TR 2022'!O13+'CONTRACTACIO 2n TR 2022'!O13+'CONTRACTACIO 3r TR 2022'!O13+'CONTRACTACIO 4t TR 2022'!O13</f>
        <v>50726.23</v>
      </c>
      <c r="P13" s="21">
        <f t="shared" ref="P13:P24" si="5">IF(O13,O13/$O$25,"")</f>
        <v>0.1218220700743422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1.3123359580052493E-3</v>
      </c>
      <c r="I18" s="13">
        <f>'CONTRACTACIO 1r TR 2022'!I18+'CONTRACTACIO 2n TR 2022'!I18+'CONTRACTACIO 3r TR 2022'!I18+'CONTRACTACIO 4t TR 2022'!I18</f>
        <v>209512</v>
      </c>
      <c r="J18" s="13">
        <f>'CONTRACTACIO 1r TR 2022'!J18+'CONTRACTACIO 2n TR 2022'!J18+'CONTRACTACIO 3r TR 2022'!J18+'CONTRACTACIO 4t TR 2022'!J18</f>
        <v>253509.52</v>
      </c>
      <c r="K18" s="21">
        <f t="shared" si="3"/>
        <v>0.1064605705495287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0</v>
      </c>
      <c r="H19" s="20" t="str">
        <f t="shared" si="2"/>
        <v/>
      </c>
      <c r="I19" s="13">
        <f>'CONTRACTACIO 1r TR 2022'!I19+'CONTRACTACIO 2n TR 2022'!I19+'CONTRACTACIO 3r TR 2022'!I19+'CONTRACTACIO 4t TR 2022'!I19</f>
        <v>0</v>
      </c>
      <c r="J19" s="13">
        <f>'CONTRACTACIO 1r TR 2022'!J19+'CONTRACTACIO 2n TR 2022'!J19+'CONTRACTACIO 3r TR 2022'!J19+'CONTRACTACIO 4t TR 2022'!J19</f>
        <v>0</v>
      </c>
      <c r="K19" s="21" t="str">
        <f t="shared" si="3"/>
        <v/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2022'!B20+'CONTRACTACIO 2n TR 2022'!B20+'CONTRACTACIO 3r TR 2022'!B20+'CONTRACTACIO 4t TR 2022'!B20</f>
        <v>4</v>
      </c>
      <c r="C20" s="20">
        <f t="shared" si="0"/>
        <v>0.8</v>
      </c>
      <c r="D20" s="13">
        <f>'CONTRACTACIO 1r TR 2022'!D20+'CONTRACTACIO 2n TR 2022'!D20+'CONTRACTACIO 3r TR 2022'!D20+'CONTRACTACIO 4t TR 2022'!D20</f>
        <v>65401.71</v>
      </c>
      <c r="E20" s="13">
        <f>'CONTRACTACIO 1r TR 2022'!E20+'CONTRACTACIO 2n TR 2022'!E20+'CONTRACTACIO 3r TR 2022'!E20+'CONTRACTACIO 4t TR 2022'!E20</f>
        <v>79136.06</v>
      </c>
      <c r="F20" s="21">
        <f t="shared" si="1"/>
        <v>0.95876604035232116</v>
      </c>
      <c r="G20" s="9">
        <f>'CONTRACTACIO 1r TR 2022'!G20+'CONTRACTACIO 2n TR 2022'!G20+'CONTRACTACIO 3r TR 2022'!G20+'CONTRACTACIO 4t TR 2022'!G20</f>
        <v>58</v>
      </c>
      <c r="H20" s="20">
        <f t="shared" si="2"/>
        <v>7.6115485564304461E-2</v>
      </c>
      <c r="I20" s="13">
        <f>'CONTRACTACIO 1r TR 2022'!I20+'CONTRACTACIO 2n TR 2022'!I20+'CONTRACTACIO 3r TR 2022'!I20+'CONTRACTACIO 4t TR 2022'!I20</f>
        <v>544006.35000000009</v>
      </c>
      <c r="J20" s="13">
        <f>'CONTRACTACIO 1r TR 2022'!J20+'CONTRACTACIO 2n TR 2022'!J20+'CONTRACTACIO 3r TR 2022'!J20+'CONTRACTACIO 4t TR 2022'!J20</f>
        <v>663330.16999999993</v>
      </c>
      <c r="K20" s="21">
        <f t="shared" si="3"/>
        <v>0.27856353623688712</v>
      </c>
      <c r="L20" s="9">
        <f>'CONTRACTACIO 1r TR 2022'!L20+'CONTRACTACIO 2n TR 2022'!L20+'CONTRACTACIO 3r TR 2022'!L20+'CONTRACTACIO 4t TR 2022'!L20</f>
        <v>17</v>
      </c>
      <c r="M20" s="20">
        <f t="shared" si="4"/>
        <v>6.8273092369477914E-2</v>
      </c>
      <c r="N20" s="13">
        <f>'CONTRACTACIO 1r TR 2022'!N20+'CONTRACTACIO 2n TR 2022'!N20+'CONTRACTACIO 3r TR 2022'!N20+'CONTRACTACIO 4t TR 2022'!N20</f>
        <v>161835.91999999998</v>
      </c>
      <c r="O20" s="13">
        <f>'CONTRACTACIO 1r TR 2022'!O20+'CONTRACTACIO 2n TR 2022'!O20+'CONTRACTACIO 3r TR 2022'!O20+'CONTRACTACIO 4t TR 2022'!O20</f>
        <v>188404.47</v>
      </c>
      <c r="P20" s="21">
        <f t="shared" si="5"/>
        <v>0.45246458383876159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40" customHeight="1" x14ac:dyDescent="0.35">
      <c r="A21" s="46" t="s">
        <v>35</v>
      </c>
      <c r="B21" s="9">
        <f>'CONTRACTACIO 1r TR 2022'!B21+'CONTRACTACIO 2n TR 2022'!B21+'CONTRACTACIO 3r TR 2022'!B21+'CONTRACTACIO 4t TR 2022'!B21</f>
        <v>1</v>
      </c>
      <c r="C21" s="20">
        <f t="shared" si="0"/>
        <v>0.2</v>
      </c>
      <c r="D21" s="13">
        <f>'CONTRACTACIO 1r TR 2022'!D21+'CONTRACTACIO 2n TR 2022'!D21+'CONTRACTACIO 3r TR 2022'!D21+'CONTRACTACIO 4t TR 2022'!D21</f>
        <v>2812.75</v>
      </c>
      <c r="E21" s="13">
        <f>'CONTRACTACIO 1r TR 2022'!E21+'CONTRACTACIO 2n TR 2022'!E21+'CONTRACTACIO 3r TR 2022'!E21+'CONTRACTACIO 4t TR 2022'!E21</f>
        <v>3403.43</v>
      </c>
      <c r="F21" s="21">
        <f t="shared" si="1"/>
        <v>4.1233959647678953E-2</v>
      </c>
      <c r="G21" s="9">
        <f>'CONTRACTACIO 1r TR 2022'!G21+'CONTRACTACIO 2n TR 2022'!G21+'CONTRACTACIO 3r TR 2022'!G21+'CONTRACTACIO 4t TR 2022'!G21</f>
        <v>699</v>
      </c>
      <c r="H21" s="20">
        <f t="shared" si="2"/>
        <v>0.91732283464566933</v>
      </c>
      <c r="I21" s="13">
        <f>'CONTRACTACIO 1r TR 2022'!I21+'CONTRACTACIO 2n TR 2022'!I21+'CONTRACTACIO 3r TR 2022'!I21+'CONTRACTACIO 4t TR 2022'!I21</f>
        <v>1103724.3699999999</v>
      </c>
      <c r="J21" s="13">
        <f>'CONTRACTACIO 1r TR 2022'!J21+'CONTRACTACIO 2n TR 2022'!J21+'CONTRACTACIO 3r TR 2022'!J21+'CONTRACTACIO 4t TR 2022'!J21</f>
        <v>1317153.58</v>
      </c>
      <c r="K21" s="21">
        <f t="shared" si="3"/>
        <v>0.55313473682627112</v>
      </c>
      <c r="L21" s="9">
        <f>'CONTRACTACIO 1r TR 2022'!L21+'CONTRACTACIO 2n TR 2022'!L21+'CONTRACTACIO 3r TR 2022'!L21+'CONTRACTACIO 4t TR 2022'!L21</f>
        <v>231</v>
      </c>
      <c r="M21" s="20">
        <f t="shared" si="4"/>
        <v>0.92771084337349397</v>
      </c>
      <c r="N21" s="13">
        <f>'CONTRACTACIO 1r TR 2022'!N21+'CONTRACTACIO 2n TR 2022'!N21+'CONTRACTACIO 3r TR 2022'!N21+'CONTRACTACIO 4t TR 2022'!N21</f>
        <v>149006.22</v>
      </c>
      <c r="O21" s="13">
        <f>'CONTRACTACIO 1r TR 2022'!O21+'CONTRACTACIO 2n TR 2022'!O21+'CONTRACTACIO 3r TR 2022'!O21+'CONTRACTACIO 4t TR 2022'!O21</f>
        <v>177265.36</v>
      </c>
      <c r="P21" s="21">
        <f t="shared" si="5"/>
        <v>0.4257133460868962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40" customHeight="1" x14ac:dyDescent="0.3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40" customHeight="1" x14ac:dyDescent="0.35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68214.459999999992</v>
      </c>
      <c r="E25" s="18">
        <f t="shared" si="12"/>
        <v>82539.489999999991</v>
      </c>
      <c r="F25" s="19">
        <f t="shared" si="12"/>
        <v>1</v>
      </c>
      <c r="G25" s="16">
        <f t="shared" si="12"/>
        <v>762</v>
      </c>
      <c r="H25" s="17">
        <f t="shared" si="12"/>
        <v>1</v>
      </c>
      <c r="I25" s="18">
        <f t="shared" si="12"/>
        <v>1978944.72</v>
      </c>
      <c r="J25" s="18">
        <f t="shared" si="12"/>
        <v>2381252.69</v>
      </c>
      <c r="K25" s="19">
        <f t="shared" si="12"/>
        <v>1</v>
      </c>
      <c r="L25" s="16">
        <f t="shared" si="12"/>
        <v>249</v>
      </c>
      <c r="M25" s="17">
        <f t="shared" si="12"/>
        <v>1</v>
      </c>
      <c r="N25" s="18">
        <f t="shared" si="12"/>
        <v>352764.64</v>
      </c>
      <c r="O25" s="18">
        <f t="shared" si="12"/>
        <v>416396.06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">
      <c r="B26" s="26"/>
      <c r="H26" s="26"/>
      <c r="N26" s="26"/>
    </row>
    <row r="27" spans="1:31" s="49" customFormat="1" ht="34.4" customHeight="1" x14ac:dyDescent="0.3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99999999999999" customHeight="1" x14ac:dyDescent="0.3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5" customHeight="1" x14ac:dyDescent="0.35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4" customHeight="1" thickBot="1" x14ac:dyDescent="0.4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" customHeight="1" x14ac:dyDescent="0.3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4.921259842519685E-3</v>
      </c>
      <c r="D34" s="10">
        <f t="shared" ref="D34:D43" si="15">D13+I13+N13+S13+X13+AC13</f>
        <v>163624.5</v>
      </c>
      <c r="E34" s="11">
        <f t="shared" ref="E34:E43" si="16">E13+J13+O13+T13+Y13+AD13</f>
        <v>197985.65000000002</v>
      </c>
      <c r="F34" s="21">
        <f t="shared" ref="F34:F40" si="17">IF(E34,E34/$E$46,"")</f>
        <v>6.8740524404057701E-2</v>
      </c>
      <c r="J34" s="149" t="s">
        <v>3</v>
      </c>
      <c r="K34" s="150"/>
      <c r="L34" s="57">
        <f>B25</f>
        <v>5</v>
      </c>
      <c r="M34" s="8">
        <f t="shared" ref="M34:M39" si="18">IF(L34,L34/$L$40,"")</f>
        <v>4.921259842519685E-3</v>
      </c>
      <c r="N34" s="58">
        <f>D25</f>
        <v>68214.459999999992</v>
      </c>
      <c r="O34" s="58">
        <f>E25</f>
        <v>82539.489999999991</v>
      </c>
      <c r="P34" s="59">
        <f t="shared" ref="P34:P39" si="19">IF(O34,O34/$O$40,"")</f>
        <v>2.865767204160239E-2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762</v>
      </c>
      <c r="M35" s="8">
        <f t="shared" si="18"/>
        <v>0.75</v>
      </c>
      <c r="N35" s="61">
        <f>I25</f>
        <v>1978944.72</v>
      </c>
      <c r="O35" s="61">
        <f>J25</f>
        <v>2381252.69</v>
      </c>
      <c r="P35" s="59">
        <f t="shared" si="19"/>
        <v>0.82676981210089251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249</v>
      </c>
      <c r="M36" s="8">
        <f t="shared" si="18"/>
        <v>0.24507874015748032</v>
      </c>
      <c r="N36" s="61">
        <f>N25</f>
        <v>352764.64</v>
      </c>
      <c r="O36" s="61">
        <f>O25</f>
        <v>416396.06</v>
      </c>
      <c r="P36" s="59">
        <f t="shared" si="19"/>
        <v>0.14457251585750522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9.8425196850393699E-4</v>
      </c>
      <c r="D39" s="13">
        <f t="shared" si="15"/>
        <v>209512</v>
      </c>
      <c r="E39" s="22">
        <f t="shared" si="16"/>
        <v>253509.52</v>
      </c>
      <c r="F39" s="21">
        <f t="shared" si="17"/>
        <v>8.8018385909387639E-2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1016</v>
      </c>
      <c r="M40" s="17">
        <f>SUM(M34:M39)</f>
        <v>1</v>
      </c>
      <c r="N40" s="84">
        <f>SUM(N34:N39)</f>
        <v>2399923.8199999998</v>
      </c>
      <c r="O40" s="85">
        <f>SUM(O34:O39)</f>
        <v>2880188.2399999998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79</v>
      </c>
      <c r="C41" s="8">
        <f>IF(B41,B41/$B$46,"")</f>
        <v>7.7755905511811024E-2</v>
      </c>
      <c r="D41" s="13">
        <f t="shared" si="15"/>
        <v>771243.98</v>
      </c>
      <c r="E41" s="23">
        <f t="shared" si="16"/>
        <v>930870.7</v>
      </c>
      <c r="F41" s="21">
        <f>IF(E41,E41/$E$46,"")</f>
        <v>0.3231978684837627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5">
      <c r="A42" s="46" t="s">
        <v>32</v>
      </c>
      <c r="B42" s="12">
        <f t="shared" si="13"/>
        <v>931</v>
      </c>
      <c r="C42" s="8">
        <f>IF(B42,B42/$B$46,"")</f>
        <v>0.91633858267716539</v>
      </c>
      <c r="D42" s="13">
        <f t="shared" si="15"/>
        <v>1255543.3399999999</v>
      </c>
      <c r="E42" s="14">
        <f t="shared" si="16"/>
        <v>1497822.37</v>
      </c>
      <c r="F42" s="21">
        <f>IF(E42,E42/$E$46,"")</f>
        <v>0.52004322120279189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1016</v>
      </c>
      <c r="C46" s="17">
        <f>SUM(C34:C45)</f>
        <v>1</v>
      </c>
      <c r="D46" s="18">
        <f>SUM(D34:D45)</f>
        <v>2399923.8199999998</v>
      </c>
      <c r="E46" s="18">
        <f>SUM(E34:E45)</f>
        <v>2880188.24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2023-10-09T09:55:32Z</dcterms:modified>
</cp:coreProperties>
</file>