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0" windowHeight="10900" tabRatio="700" firstSheet="1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externalReferences>
    <externalReference r:id="rId6"/>
  </externalReference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4" l="1"/>
  <c r="I13" i="4"/>
  <c r="J18" i="6"/>
  <c r="I18" i="6"/>
  <c r="O15" i="6"/>
  <c r="J15" i="6"/>
  <c r="J13" i="6"/>
  <c r="O13" i="5"/>
  <c r="I13" i="6"/>
  <c r="N20" i="5"/>
  <c r="I20" i="5"/>
  <c r="J13" i="4" l="1"/>
  <c r="N20" i="4" l="1"/>
  <c r="I20" i="4"/>
  <c r="I18" i="1" l="1"/>
  <c r="J18" i="1" s="1"/>
  <c r="I13" i="1"/>
  <c r="J13" i="1" s="1"/>
  <c r="N20" i="1"/>
  <c r="I20" i="1"/>
  <c r="B8" i="1" l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/>
  <c r="E44" i="4"/>
  <c r="F44" i="4" s="1"/>
  <c r="D44" i="4"/>
  <c r="B44" i="4"/>
  <c r="C44" i="4" s="1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/>
  <c r="AD24" i="7"/>
  <c r="AE24" i="7" s="1"/>
  <c r="E13" i="7"/>
  <c r="J13" i="7"/>
  <c r="O13" i="7"/>
  <c r="T13" i="7"/>
  <c r="Y13" i="7"/>
  <c r="Z13" i="7"/>
  <c r="AD13" i="7"/>
  <c r="AE13" i="7" s="1"/>
  <c r="E20" i="7"/>
  <c r="J20" i="7"/>
  <c r="O20" i="7"/>
  <c r="AD20" i="7"/>
  <c r="T20" i="7"/>
  <c r="U20" i="7"/>
  <c r="Y20" i="7"/>
  <c r="Z20" i="7" s="1"/>
  <c r="E21" i="7"/>
  <c r="J21" i="7"/>
  <c r="O21" i="7"/>
  <c r="AD21" i="7"/>
  <c r="AE21" i="7" s="1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AD17" i="7"/>
  <c r="AE17" i="7" s="1"/>
  <c r="J18" i="7"/>
  <c r="E39" i="7" s="1"/>
  <c r="O18" i="7"/>
  <c r="AD18" i="7"/>
  <c r="E18" i="7"/>
  <c r="T18" i="7"/>
  <c r="Y18" i="7"/>
  <c r="Z18" i="7" s="1"/>
  <c r="J19" i="7"/>
  <c r="O19" i="7"/>
  <c r="AD19" i="7"/>
  <c r="AE19" i="7"/>
  <c r="E19" i="7"/>
  <c r="F19" i="7" s="1"/>
  <c r="T19" i="7"/>
  <c r="Y19" i="7"/>
  <c r="Z19" i="7"/>
  <c r="I24" i="7"/>
  <c r="D24" i="7"/>
  <c r="D45" i="7" s="1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H24" i="7" s="1"/>
  <c r="B24" i="7"/>
  <c r="L24" i="7"/>
  <c r="M24" i="7" s="1"/>
  <c r="Q24" i="7"/>
  <c r="R24" i="7" s="1"/>
  <c r="V24" i="7"/>
  <c r="W24" i="7" s="1"/>
  <c r="AA24" i="7"/>
  <c r="AB24" i="7" s="1"/>
  <c r="G16" i="7"/>
  <c r="H16" i="7" s="1"/>
  <c r="L16" i="7"/>
  <c r="M16" i="7" s="1"/>
  <c r="Q16" i="7"/>
  <c r="V16" i="7"/>
  <c r="W16" i="7" s="1"/>
  <c r="AA16" i="7"/>
  <c r="AB16" i="7" s="1"/>
  <c r="B13" i="7"/>
  <c r="G13" i="7"/>
  <c r="L13" i="7"/>
  <c r="Q13" i="7"/>
  <c r="V13" i="7"/>
  <c r="W13" i="7"/>
  <c r="AA13" i="7"/>
  <c r="AB13" i="7" s="1"/>
  <c r="B20" i="7"/>
  <c r="G20" i="7"/>
  <c r="L20" i="7"/>
  <c r="AA20" i="7"/>
  <c r="AB20" i="7" s="1"/>
  <c r="Q20" i="7"/>
  <c r="R20" i="7" s="1"/>
  <c r="V20" i="7"/>
  <c r="W20" i="7" s="1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M14" i="7" s="1"/>
  <c r="B14" i="7"/>
  <c r="C14" i="7" s="1"/>
  <c r="Q14" i="7"/>
  <c r="R14" i="7" s="1"/>
  <c r="V14" i="7"/>
  <c r="W14" i="7" s="1"/>
  <c r="AA14" i="7"/>
  <c r="AB14" i="7" s="1"/>
  <c r="G15" i="7"/>
  <c r="L15" i="7"/>
  <c r="B15" i="7"/>
  <c r="C15" i="7" s="1"/>
  <c r="Q15" i="7"/>
  <c r="R15" i="7" s="1"/>
  <c r="V15" i="7"/>
  <c r="W15" i="7"/>
  <c r="AA15" i="7"/>
  <c r="AB15" i="7" s="1"/>
  <c r="G17" i="7"/>
  <c r="H17" i="7" s="1"/>
  <c r="L17" i="7"/>
  <c r="M17" i="7"/>
  <c r="B17" i="7"/>
  <c r="C17" i="7" s="1"/>
  <c r="Q17" i="7"/>
  <c r="V17" i="7"/>
  <c r="W17" i="7" s="1"/>
  <c r="AA17" i="7"/>
  <c r="G18" i="7"/>
  <c r="L18" i="7"/>
  <c r="M18" i="7" s="1"/>
  <c r="AA18" i="7"/>
  <c r="AB18" i="7" s="1"/>
  <c r="B18" i="7"/>
  <c r="Q18" i="7"/>
  <c r="R18" i="7" s="1"/>
  <c r="V18" i="7"/>
  <c r="W18" i="7" s="1"/>
  <c r="G19" i="7"/>
  <c r="L19" i="7"/>
  <c r="AA19" i="7"/>
  <c r="AB19" i="7" s="1"/>
  <c r="B19" i="7"/>
  <c r="C19" i="7" s="1"/>
  <c r="Q19" i="7"/>
  <c r="R19" i="7"/>
  <c r="V19" i="7"/>
  <c r="W19" i="7" s="1"/>
  <c r="U18" i="7"/>
  <c r="J25" i="6"/>
  <c r="O35" i="6" s="1"/>
  <c r="K20" i="6"/>
  <c r="E25" i="6"/>
  <c r="O25" i="6"/>
  <c r="O36" i="6" s="1"/>
  <c r="Y25" i="6"/>
  <c r="O38" i="6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B25" i="6"/>
  <c r="L34" i="6" s="1"/>
  <c r="M34" i="6" s="1"/>
  <c r="L25" i="6"/>
  <c r="L36" i="6" s="1"/>
  <c r="V25" i="6"/>
  <c r="L38" i="6" s="1"/>
  <c r="M38" i="6" s="1"/>
  <c r="Q25" i="6"/>
  <c r="L37" i="6" s="1"/>
  <c r="AA25" i="6"/>
  <c r="L39" i="6"/>
  <c r="M39" i="6" s="1"/>
  <c r="E45" i="6"/>
  <c r="F45" i="6" s="1"/>
  <c r="E34" i="6"/>
  <c r="E35" i="6"/>
  <c r="E36" i="6"/>
  <c r="E37" i="6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C37" i="6" s="1"/>
  <c r="B38" i="6"/>
  <c r="C38" i="6" s="1"/>
  <c r="B39" i="6"/>
  <c r="B40" i="6"/>
  <c r="B41" i="6"/>
  <c r="AE13" i="6"/>
  <c r="AE25" i="6" s="1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6" i="6"/>
  <c r="P18" i="6"/>
  <c r="P21" i="6"/>
  <c r="P24" i="6"/>
  <c r="M14" i="6"/>
  <c r="M16" i="6"/>
  <c r="M19" i="6"/>
  <c r="M20" i="6"/>
  <c r="M21" i="6"/>
  <c r="M24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9" i="5" s="1"/>
  <c r="L25" i="5"/>
  <c r="L36" i="5" s="1"/>
  <c r="Q25" i="5"/>
  <c r="L37" i="5" s="1"/>
  <c r="M37" i="5" s="1"/>
  <c r="V25" i="5"/>
  <c r="L38" i="5"/>
  <c r="M38" i="5" s="1"/>
  <c r="E34" i="5"/>
  <c r="E35" i="5"/>
  <c r="F35" i="5" s="1"/>
  <c r="E36" i="5"/>
  <c r="F36" i="5" s="1"/>
  <c r="E41" i="5"/>
  <c r="E42" i="5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 s="1"/>
  <c r="B45" i="5"/>
  <c r="C45" i="5" s="1"/>
  <c r="B39" i="5"/>
  <c r="C39" i="5" s="1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F37" i="4" s="1"/>
  <c r="E38" i="4"/>
  <c r="F38" i="4" s="1"/>
  <c r="E39" i="4"/>
  <c r="F39" i="4" s="1"/>
  <c r="E40" i="4"/>
  <c r="E41" i="4"/>
  <c r="E42" i="4"/>
  <c r="F42" i="4" s="1"/>
  <c r="D45" i="4"/>
  <c r="B45" i="4"/>
  <c r="C45" i="4" s="1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L36" i="4" s="1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20" i="4" s="1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K18" i="1" s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/>
  <c r="D25" i="1"/>
  <c r="N34" i="1" s="1"/>
  <c r="X25" i="1"/>
  <c r="N38" i="1" s="1"/>
  <c r="G25" i="1"/>
  <c r="H20" i="1" s="1"/>
  <c r="H22" i="1"/>
  <c r="L25" i="1"/>
  <c r="M20" i="1" s="1"/>
  <c r="V25" i="1"/>
  <c r="L38" i="1" s="1"/>
  <c r="M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F42" i="1" s="1"/>
  <c r="E34" i="1"/>
  <c r="E41" i="1"/>
  <c r="E35" i="1"/>
  <c r="F35" i="1" s="1"/>
  <c r="E36" i="1"/>
  <c r="F36" i="1" s="1"/>
  <c r="E37" i="1"/>
  <c r="F37" i="1" s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C36" i="1" s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O34" i="6"/>
  <c r="P34" i="6" s="1"/>
  <c r="F22" i="6"/>
  <c r="C22" i="6"/>
  <c r="M18" i="6"/>
  <c r="M13" i="6"/>
  <c r="P19" i="6"/>
  <c r="P14" i="6"/>
  <c r="Z21" i="6"/>
  <c r="H22" i="6"/>
  <c r="K22" i="6"/>
  <c r="M13" i="5"/>
  <c r="L35" i="5"/>
  <c r="H22" i="5"/>
  <c r="K22" i="5"/>
  <c r="M14" i="4"/>
  <c r="P21" i="4"/>
  <c r="H22" i="4"/>
  <c r="K22" i="4"/>
  <c r="Z21" i="4"/>
  <c r="L34" i="1"/>
  <c r="M34" i="1" s="1"/>
  <c r="F20" i="1"/>
  <c r="F13" i="1"/>
  <c r="C13" i="1"/>
  <c r="K21" i="1"/>
  <c r="H16" i="1"/>
  <c r="H14" i="1"/>
  <c r="H24" i="1"/>
  <c r="Z18" i="6"/>
  <c r="C20" i="6"/>
  <c r="C13" i="6"/>
  <c r="F14" i="6"/>
  <c r="R16" i="6"/>
  <c r="U16" i="6"/>
  <c r="U13" i="6"/>
  <c r="H13" i="6"/>
  <c r="H24" i="6"/>
  <c r="H14" i="6"/>
  <c r="K14" i="6"/>
  <c r="K18" i="6"/>
  <c r="K21" i="6"/>
  <c r="F13" i="6"/>
  <c r="W19" i="6"/>
  <c r="W18" i="6"/>
  <c r="K24" i="6"/>
  <c r="H14" i="5"/>
  <c r="H24" i="5"/>
  <c r="H18" i="5"/>
  <c r="K15" i="5"/>
  <c r="K18" i="5"/>
  <c r="K14" i="5"/>
  <c r="K21" i="5"/>
  <c r="P15" i="5"/>
  <c r="P18" i="5"/>
  <c r="P19" i="5"/>
  <c r="P14" i="5"/>
  <c r="H15" i="5"/>
  <c r="K13" i="5"/>
  <c r="W18" i="5"/>
  <c r="R16" i="5"/>
  <c r="H13" i="5"/>
  <c r="C14" i="5"/>
  <c r="C13" i="5"/>
  <c r="F23" i="7"/>
  <c r="F43" i="5"/>
  <c r="AE21" i="5"/>
  <c r="AE20" i="5"/>
  <c r="C20" i="5"/>
  <c r="F21" i="5"/>
  <c r="F20" i="5"/>
  <c r="P21" i="5"/>
  <c r="C43" i="6"/>
  <c r="P15" i="4"/>
  <c r="H18" i="4"/>
  <c r="H14" i="4"/>
  <c r="K14" i="4"/>
  <c r="K18" i="4"/>
  <c r="C15" i="4"/>
  <c r="F15" i="4"/>
  <c r="P14" i="4"/>
  <c r="P13" i="4"/>
  <c r="P18" i="4"/>
  <c r="H24" i="4"/>
  <c r="K24" i="4"/>
  <c r="C14" i="4"/>
  <c r="F14" i="4"/>
  <c r="F20" i="4"/>
  <c r="K21" i="4"/>
  <c r="W17" i="4"/>
  <c r="Z17" i="4"/>
  <c r="C18" i="4"/>
  <c r="C20" i="4"/>
  <c r="M13" i="4"/>
  <c r="W20" i="4"/>
  <c r="P18" i="7"/>
  <c r="Z14" i="7"/>
  <c r="E37" i="7"/>
  <c r="E35" i="7"/>
  <c r="F35" i="7" s="1"/>
  <c r="B42" i="7"/>
  <c r="E45" i="7"/>
  <c r="F45" i="7" s="1"/>
  <c r="R17" i="7"/>
  <c r="H21" i="7"/>
  <c r="P17" i="7"/>
  <c r="P16" i="7"/>
  <c r="Z16" i="7"/>
  <c r="F43" i="1"/>
  <c r="F24" i="7"/>
  <c r="C22" i="7"/>
  <c r="C43" i="5"/>
  <c r="C43" i="4"/>
  <c r="C37" i="1"/>
  <c r="K24" i="7"/>
  <c r="C35" i="6"/>
  <c r="F35" i="6"/>
  <c r="U13" i="7"/>
  <c r="U16" i="7"/>
  <c r="F39" i="5"/>
  <c r="AE20" i="7"/>
  <c r="R16" i="7"/>
  <c r="C35" i="5"/>
  <c r="F18" i="7"/>
  <c r="F14" i="7"/>
  <c r="F20" i="7"/>
  <c r="F42" i="5"/>
  <c r="Z21" i="7"/>
  <c r="AE18" i="7"/>
  <c r="F35" i="4"/>
  <c r="C38" i="4"/>
  <c r="C35" i="4"/>
  <c r="P21" i="7"/>
  <c r="F45" i="4"/>
  <c r="K14" i="7"/>
  <c r="AB17" i="7"/>
  <c r="C18" i="7"/>
  <c r="C13" i="7"/>
  <c r="R13" i="7"/>
  <c r="M19" i="7"/>
  <c r="K21" i="7"/>
  <c r="P14" i="7"/>
  <c r="P19" i="7"/>
  <c r="K15" i="4" l="1"/>
  <c r="H15" i="4"/>
  <c r="D39" i="7"/>
  <c r="B25" i="7"/>
  <c r="L34" i="7" s="1"/>
  <c r="M34" i="7" s="1"/>
  <c r="T25" i="7"/>
  <c r="O37" i="7" s="1"/>
  <c r="P37" i="7" s="1"/>
  <c r="D35" i="7"/>
  <c r="B37" i="7"/>
  <c r="C37" i="7" s="1"/>
  <c r="S25" i="7"/>
  <c r="N37" i="7" s="1"/>
  <c r="Y25" i="7"/>
  <c r="O39" i="7" s="1"/>
  <c r="P39" i="7" s="1"/>
  <c r="M20" i="4"/>
  <c r="K13" i="4"/>
  <c r="P20" i="4"/>
  <c r="E25" i="7"/>
  <c r="O34" i="7" s="1"/>
  <c r="P34" i="7" s="1"/>
  <c r="L36" i="1"/>
  <c r="W25" i="1"/>
  <c r="K19" i="6"/>
  <c r="H19" i="6"/>
  <c r="H18" i="6"/>
  <c r="P20" i="6"/>
  <c r="P25" i="6" s="1"/>
  <c r="M15" i="6"/>
  <c r="F43" i="6"/>
  <c r="H20" i="6"/>
  <c r="H15" i="6"/>
  <c r="H25" i="6" s="1"/>
  <c r="P15" i="6"/>
  <c r="K15" i="6"/>
  <c r="D36" i="7"/>
  <c r="F37" i="6"/>
  <c r="K16" i="6"/>
  <c r="K13" i="6"/>
  <c r="D37" i="7"/>
  <c r="D43" i="7"/>
  <c r="D42" i="7"/>
  <c r="U25" i="1"/>
  <c r="Z25" i="1"/>
  <c r="H20" i="5"/>
  <c r="H25" i="5" s="1"/>
  <c r="E42" i="7"/>
  <c r="F42" i="7" s="1"/>
  <c r="E36" i="7"/>
  <c r="U19" i="7"/>
  <c r="U25" i="7" s="1"/>
  <c r="E38" i="7"/>
  <c r="F38" i="7" s="1"/>
  <c r="D25" i="7"/>
  <c r="N34" i="7" s="1"/>
  <c r="V25" i="7"/>
  <c r="L39" i="7" s="1"/>
  <c r="M39" i="7" s="1"/>
  <c r="AB25" i="1"/>
  <c r="B35" i="7"/>
  <c r="C35" i="7" s="1"/>
  <c r="Q25" i="7"/>
  <c r="L37" i="7" s="1"/>
  <c r="M37" i="7" s="1"/>
  <c r="B36" i="7"/>
  <c r="X25" i="7"/>
  <c r="N39" i="7" s="1"/>
  <c r="B45" i="7"/>
  <c r="C45" i="7" s="1"/>
  <c r="F25" i="1"/>
  <c r="D46" i="6"/>
  <c r="B43" i="7"/>
  <c r="C43" i="7" s="1"/>
  <c r="K19" i="5"/>
  <c r="P13" i="5"/>
  <c r="P25" i="5" s="1"/>
  <c r="M20" i="5"/>
  <c r="P20" i="5"/>
  <c r="K20" i="5"/>
  <c r="K25" i="5" s="1"/>
  <c r="L35" i="4"/>
  <c r="L40" i="4" s="1"/>
  <c r="M35" i="4" s="1"/>
  <c r="Z17" i="7"/>
  <c r="E34" i="7"/>
  <c r="E43" i="7"/>
  <c r="L35" i="1"/>
  <c r="L40" i="1" s="1"/>
  <c r="M35" i="1" s="1"/>
  <c r="D46" i="5"/>
  <c r="B34" i="7"/>
  <c r="H14" i="7"/>
  <c r="C20" i="7"/>
  <c r="H19" i="4"/>
  <c r="P20" i="1"/>
  <c r="P25" i="1" s="1"/>
  <c r="F25" i="5"/>
  <c r="U25" i="5"/>
  <c r="Z25" i="5"/>
  <c r="AE25" i="5"/>
  <c r="F21" i="7"/>
  <c r="F22" i="7"/>
  <c r="H22" i="7"/>
  <c r="AC25" i="7"/>
  <c r="N38" i="7" s="1"/>
  <c r="H13" i="4"/>
  <c r="H25" i="4" s="1"/>
  <c r="P25" i="4"/>
  <c r="H18" i="1"/>
  <c r="E40" i="7"/>
  <c r="F13" i="7"/>
  <c r="F15" i="7"/>
  <c r="B46" i="6"/>
  <c r="B39" i="7"/>
  <c r="R25" i="6"/>
  <c r="R25" i="5"/>
  <c r="H13" i="1"/>
  <c r="C25" i="1"/>
  <c r="N25" i="7"/>
  <c r="N36" i="7" s="1"/>
  <c r="B38" i="7"/>
  <c r="C38" i="7" s="1"/>
  <c r="C24" i="7"/>
  <c r="Z25" i="4"/>
  <c r="C25" i="4"/>
  <c r="R25" i="1"/>
  <c r="F25" i="6"/>
  <c r="D44" i="7"/>
  <c r="D41" i="7"/>
  <c r="E44" i="7"/>
  <c r="F44" i="7" s="1"/>
  <c r="E46" i="5"/>
  <c r="AD25" i="7"/>
  <c r="O38" i="7" s="1"/>
  <c r="P38" i="7" s="1"/>
  <c r="AE25" i="1"/>
  <c r="C25" i="5"/>
  <c r="W25" i="5"/>
  <c r="AB25" i="5"/>
  <c r="K19" i="4"/>
  <c r="K20" i="4"/>
  <c r="E41" i="7"/>
  <c r="D38" i="7"/>
  <c r="D46" i="4"/>
  <c r="O25" i="7"/>
  <c r="O36" i="7" s="1"/>
  <c r="B41" i="7"/>
  <c r="M25" i="4"/>
  <c r="K19" i="1"/>
  <c r="O35" i="1"/>
  <c r="O40" i="1" s="1"/>
  <c r="P36" i="1" s="1"/>
  <c r="K13" i="1"/>
  <c r="K20" i="1"/>
  <c r="J25" i="7"/>
  <c r="K16" i="7" s="1"/>
  <c r="B40" i="7"/>
  <c r="G25" i="7"/>
  <c r="L35" i="7" s="1"/>
  <c r="B46" i="1"/>
  <c r="C39" i="1" s="1"/>
  <c r="I25" i="7"/>
  <c r="N35" i="7" s="1"/>
  <c r="D34" i="7"/>
  <c r="D46" i="1"/>
  <c r="E46" i="1"/>
  <c r="M25" i="1"/>
  <c r="E46" i="4"/>
  <c r="F34" i="4" s="1"/>
  <c r="B46" i="4"/>
  <c r="C39" i="4" s="1"/>
  <c r="B46" i="5"/>
  <c r="M25" i="6"/>
  <c r="N40" i="1"/>
  <c r="AE25" i="4"/>
  <c r="B44" i="7"/>
  <c r="C44" i="7" s="1"/>
  <c r="AB25" i="6"/>
  <c r="Z23" i="7"/>
  <c r="AB25" i="4"/>
  <c r="C25" i="6"/>
  <c r="U25" i="6"/>
  <c r="Z25" i="6"/>
  <c r="W25" i="7"/>
  <c r="F45" i="5"/>
  <c r="W25" i="4"/>
  <c r="U25" i="4"/>
  <c r="R25" i="4"/>
  <c r="M25" i="5"/>
  <c r="C35" i="1"/>
  <c r="W25" i="6"/>
  <c r="F25" i="4"/>
  <c r="C42" i="7"/>
  <c r="N40" i="6"/>
  <c r="L40" i="6"/>
  <c r="M35" i="6" s="1"/>
  <c r="M37" i="6"/>
  <c r="O40" i="6"/>
  <c r="P35" i="6" s="1"/>
  <c r="P37" i="6"/>
  <c r="AA25" i="7"/>
  <c r="L38" i="7" s="1"/>
  <c r="E46" i="6"/>
  <c r="F41" i="6" s="1"/>
  <c r="AE25" i="7"/>
  <c r="L25" i="7"/>
  <c r="M13" i="7" s="1"/>
  <c r="N40" i="5"/>
  <c r="O40" i="5"/>
  <c r="P35" i="5" s="1"/>
  <c r="P34" i="5"/>
  <c r="L40" i="5"/>
  <c r="M35" i="5" s="1"/>
  <c r="M34" i="5"/>
  <c r="R25" i="7"/>
  <c r="C25" i="7"/>
  <c r="AB25" i="7"/>
  <c r="M34" i="4"/>
  <c r="N40" i="4"/>
  <c r="O40" i="4"/>
  <c r="P36" i="4" s="1"/>
  <c r="M37" i="1"/>
  <c r="F36" i="4" l="1"/>
  <c r="C36" i="4"/>
  <c r="K25" i="6"/>
  <c r="F39" i="6"/>
  <c r="F25" i="7"/>
  <c r="F40" i="6"/>
  <c r="C34" i="6"/>
  <c r="C40" i="6"/>
  <c r="K22" i="7"/>
  <c r="C41" i="6"/>
  <c r="C39" i="6"/>
  <c r="P15" i="7"/>
  <c r="P36" i="6"/>
  <c r="P40" i="6" s="1"/>
  <c r="F34" i="6"/>
  <c r="F36" i="6"/>
  <c r="K15" i="7"/>
  <c r="M36" i="6"/>
  <c r="M40" i="6" s="1"/>
  <c r="H15" i="7"/>
  <c r="C36" i="6"/>
  <c r="M15" i="7"/>
  <c r="Z25" i="7"/>
  <c r="H25" i="1"/>
  <c r="K25" i="1"/>
  <c r="F41" i="5"/>
  <c r="F40" i="5"/>
  <c r="C41" i="5"/>
  <c r="C40" i="5"/>
  <c r="P13" i="7"/>
  <c r="F34" i="5"/>
  <c r="N40" i="7"/>
  <c r="C34" i="5"/>
  <c r="C46" i="5" s="1"/>
  <c r="M36" i="5"/>
  <c r="M40" i="5"/>
  <c r="P36" i="5"/>
  <c r="P40" i="5" s="1"/>
  <c r="E46" i="7"/>
  <c r="F41" i="7" s="1"/>
  <c r="K25" i="4"/>
  <c r="D46" i="7"/>
  <c r="C34" i="4"/>
  <c r="F41" i="4"/>
  <c r="F40" i="4"/>
  <c r="C41" i="4"/>
  <c r="C40" i="4"/>
  <c r="P35" i="4"/>
  <c r="P40" i="4" s="1"/>
  <c r="P20" i="7"/>
  <c r="M36" i="4"/>
  <c r="M40" i="4" s="1"/>
  <c r="H20" i="7"/>
  <c r="K18" i="7"/>
  <c r="K13" i="7"/>
  <c r="F41" i="1"/>
  <c r="F34" i="1"/>
  <c r="F39" i="1"/>
  <c r="K20" i="7"/>
  <c r="O35" i="7"/>
  <c r="O40" i="7" s="1"/>
  <c r="K19" i="7"/>
  <c r="F40" i="1"/>
  <c r="H18" i="7"/>
  <c r="C41" i="1"/>
  <c r="C40" i="1"/>
  <c r="B46" i="7"/>
  <c r="C34" i="7" s="1"/>
  <c r="H19" i="7"/>
  <c r="H13" i="7"/>
  <c r="C34" i="1"/>
  <c r="M36" i="1"/>
  <c r="M40" i="1" s="1"/>
  <c r="P35" i="1"/>
  <c r="P40" i="1" s="1"/>
  <c r="L36" i="7"/>
  <c r="M20" i="7"/>
  <c r="M25" i="7" s="1"/>
  <c r="M38" i="7"/>
  <c r="F46" i="6" l="1"/>
  <c r="F43" i="7"/>
  <c r="C46" i="6"/>
  <c r="P25" i="7"/>
  <c r="F36" i="7"/>
  <c r="C36" i="7"/>
  <c r="F34" i="7"/>
  <c r="F37" i="7"/>
  <c r="F46" i="5"/>
  <c r="F39" i="7"/>
  <c r="F40" i="7"/>
  <c r="F46" i="4"/>
  <c r="C46" i="4"/>
  <c r="H25" i="7"/>
  <c r="F46" i="1"/>
  <c r="K25" i="7"/>
  <c r="P35" i="7"/>
  <c r="P36" i="7"/>
  <c r="C41" i="7"/>
  <c r="C39" i="7"/>
  <c r="C40" i="7"/>
  <c r="C46" i="1"/>
  <c r="L40" i="7"/>
  <c r="M35" i="7" s="1"/>
  <c r="F46" i="7" l="1"/>
  <c r="C46" i="7"/>
  <c r="P40" i="7"/>
  <c r="M36" i="7"/>
  <c r="M40" i="7" s="1"/>
</calcChain>
</file>

<file path=xl/sharedStrings.xml><?xml version="1.0" encoding="utf-8"?>
<sst xmlns="http://schemas.openxmlformats.org/spreadsheetml/2006/main" count="456" uniqueCount="61">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</sst>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72-4C0F-93C0-EBBA555863ED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72-4C0F-93C0-EBBA555863ED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72-4C0F-93C0-EBBA555863ED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72-4C0F-93C0-EBBA555863ED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72-4C0F-93C0-EBBA555863ED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72-4C0F-93C0-EBBA555863ED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72-4C0F-93C0-EBBA555863ED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72-4C0F-93C0-EBBA555863ED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72-4C0F-93C0-EBBA555863ED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72-4C0F-93C0-EBBA555863E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14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224</c:v>
                </c:pt>
                <c:pt idx="7">
                  <c:v>812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372-4C0F-93C0-EBBA55586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9F-49E0-86F3-2F1AC03D0352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9F-49E0-86F3-2F1AC03D0352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9F-49E0-86F3-2F1AC03D0352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9F-49E0-86F3-2F1AC03D0352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9F-49E0-86F3-2F1AC03D0352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9F-49E0-86F3-2F1AC03D0352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9F-49E0-86F3-2F1AC03D0352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9F-49E0-86F3-2F1AC03D0352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9F-49E0-86F3-2F1AC03D0352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9F-49E0-86F3-2F1AC03D035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1338846.6916</c:v>
                </c:pt>
                <c:pt idx="1">
                  <c:v>0</c:v>
                </c:pt>
                <c:pt idx="2">
                  <c:v>116890.356</c:v>
                </c:pt>
                <c:pt idx="3">
                  <c:v>0</c:v>
                </c:pt>
                <c:pt idx="4">
                  <c:v>0</c:v>
                </c:pt>
                <c:pt idx="5">
                  <c:v>400897.19999999995</c:v>
                </c:pt>
                <c:pt idx="6">
                  <c:v>258674.69</c:v>
                </c:pt>
                <c:pt idx="7">
                  <c:v>3096978.92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F9F-49E0-86F3-2F1AC03D0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39-46F4-A530-464870CE49EC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9-46F4-A530-464870CE49EC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39-46F4-A530-464870CE49EC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39-46F4-A530-464870CE49E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911</c:v>
                </c:pt>
                <c:pt idx="2">
                  <c:v>147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E39-46F4-A530-464870CE49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95-4BDF-9D3F-CBC358E8DA62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95-4BDF-9D3F-CBC358E8DA62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95-4BDF-9D3F-CBC358E8DA62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95-4BDF-9D3F-CBC358E8DA62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95-4BDF-9D3F-CBC358E8DA62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95-4BDF-9D3F-CBC358E8DA6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4764779.7834999999</c:v>
                </c:pt>
                <c:pt idx="2">
                  <c:v>447508.07409999997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195-4BDF-9D3F-CBC358E8D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1699260</xdr:colOff>
      <xdr:row>2</xdr:row>
      <xdr:rowOff>160020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1704975</xdr:colOff>
      <xdr:row>2</xdr:row>
      <xdr:rowOff>156210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UOTA/GR_DIRECCIO_CONTRACTACIO/07%20TRANSPARENCIA_DRET%20ACCES%20INFO/TRANSPARENCIA/INFO%20TRANSPARENCIA/2021/2021%20CONTRACTACI&#211;/ENS%20GRUP%20MPAL/FMWCF/2021-TR2%20contractaci&#243;%20FMWC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ACIO 1r TR 2021"/>
      <sheetName val="CONTRACTACIO 2n TR 2021"/>
      <sheetName val="CONTRACTACIO 3r TR 2021"/>
      <sheetName val="CONTRACTACIO 4t TR 2021"/>
      <sheetName val="2021 - CONTRACTACIÓ ANUAL"/>
    </sheetNames>
    <sheetDataSet>
      <sheetData sheetId="0">
        <row r="8">
          <cell r="B8" t="str">
            <v>FUNDACIÓ BARCELONA MOBILE WORLD CAPITAL (FMWCF)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0" zoomScale="80" zoomScaleNormal="80" workbookViewId="0">
      <selection activeCell="G18" sqref="G18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81640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44651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23" t="str">
        <f>'[1]CONTRACTACIO 1r TR 2021'!B8</f>
        <v>FUNDACIÓ BARCELONA MOBILE WORLD CAPITAL (FMWCF)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4</v>
      </c>
      <c r="H13" s="20">
        <f t="shared" ref="H13:H24" si="2">IF(G13,G13/$G$25,"")</f>
        <v>1.3937282229965157E-2</v>
      </c>
      <c r="I13" s="4">
        <f>145674.35+125900+60000+51000</f>
        <v>382574.35</v>
      </c>
      <c r="J13" s="5">
        <f>I13*1.21</f>
        <v>462914.96349999995</v>
      </c>
      <c r="K13" s="21">
        <f t="shared" ref="K13:K24" si="3">IF(J13,J13/$J$25,"")</f>
        <v>0.24532407377753238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3</v>
      </c>
      <c r="H18" s="62">
        <f t="shared" si="2"/>
        <v>1.0452961672473868E-2</v>
      </c>
      <c r="I18" s="65">
        <f>35624+82460+126067</f>
        <v>244151</v>
      </c>
      <c r="J18" s="66">
        <f>I18*1.21</f>
        <v>295422.70999999996</v>
      </c>
      <c r="K18" s="63">
        <f t="shared" si="3"/>
        <v>0.15656072587422107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31</v>
      </c>
      <c r="H19" s="20">
        <f t="shared" si="2"/>
        <v>0.10801393728222997</v>
      </c>
      <c r="I19" s="6">
        <v>24536.25</v>
      </c>
      <c r="J19" s="7">
        <v>27338.639999999999</v>
      </c>
      <c r="K19" s="21">
        <f t="shared" si="3"/>
        <v>1.448824744317732E-2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249</v>
      </c>
      <c r="H20" s="62">
        <f t="shared" si="2"/>
        <v>0.86759581881533099</v>
      </c>
      <c r="I20" s="65">
        <f>J20/1.21</f>
        <v>910145.90909090918</v>
      </c>
      <c r="J20" s="66">
        <v>1101276.55</v>
      </c>
      <c r="K20" s="63">
        <f t="shared" si="3"/>
        <v>0.58362695290506927</v>
      </c>
      <c r="L20" s="64">
        <v>41</v>
      </c>
      <c r="M20" s="62">
        <f t="shared" si="4"/>
        <v>1</v>
      </c>
      <c r="N20" s="65">
        <f>O20/1.21</f>
        <v>117930.62809917355</v>
      </c>
      <c r="O20" s="66">
        <v>142696.06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3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287</v>
      </c>
      <c r="H25" s="17">
        <f t="shared" si="12"/>
        <v>1</v>
      </c>
      <c r="I25" s="18">
        <f t="shared" si="12"/>
        <v>1561407.5090909093</v>
      </c>
      <c r="J25" s="18">
        <f t="shared" si="12"/>
        <v>1886952.8635</v>
      </c>
      <c r="K25" s="19">
        <f t="shared" si="12"/>
        <v>1</v>
      </c>
      <c r="L25" s="16">
        <f t="shared" si="12"/>
        <v>41</v>
      </c>
      <c r="M25" s="17">
        <f t="shared" si="12"/>
        <v>1</v>
      </c>
      <c r="N25" s="18">
        <f t="shared" si="12"/>
        <v>117930.62809917355</v>
      </c>
      <c r="O25" s="18">
        <f t="shared" si="12"/>
        <v>142696.06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15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3" t="s">
        <v>54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4</v>
      </c>
      <c r="C34" s="8">
        <f t="shared" ref="C34:C43" si="14">IF(B34,B34/$B$46,"")</f>
        <v>1.2195121951219513E-2</v>
      </c>
      <c r="D34" s="10">
        <f t="shared" ref="D34:D45" si="15">D13+I13+N13+S13+AC13+X13</f>
        <v>382574.35</v>
      </c>
      <c r="E34" s="11">
        <f t="shared" ref="E34:E45" si="16">E13+J13+O13+T13+AD13+Y13</f>
        <v>462914.96349999995</v>
      </c>
      <c r="F34" s="21">
        <f t="shared" ref="F34:F43" si="17">IF(E34,E34/$E$46,"")</f>
        <v>0.22807637229286562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287</v>
      </c>
      <c r="M35" s="8">
        <f t="shared" si="18"/>
        <v>0.875</v>
      </c>
      <c r="N35" s="58">
        <f>I25</f>
        <v>1561407.5090909093</v>
      </c>
      <c r="O35" s="58">
        <f>J25</f>
        <v>1886952.8635</v>
      </c>
      <c r="P35" s="56">
        <f t="shared" si="19"/>
        <v>0.92969421541439301</v>
      </c>
    </row>
    <row r="36" spans="1:33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41</v>
      </c>
      <c r="M36" s="8">
        <f t="shared" si="18"/>
        <v>0.125</v>
      </c>
      <c r="N36" s="58">
        <f>N25</f>
        <v>117930.62809917355</v>
      </c>
      <c r="O36" s="58">
        <f>O25</f>
        <v>142696.06</v>
      </c>
      <c r="P36" s="56">
        <f t="shared" si="19"/>
        <v>7.0305784585606934E-2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3</v>
      </c>
      <c r="C39" s="8">
        <f t="shared" si="14"/>
        <v>9.1463414634146336E-3</v>
      </c>
      <c r="D39" s="13">
        <f t="shared" si="15"/>
        <v>244151</v>
      </c>
      <c r="E39" s="22">
        <f t="shared" si="16"/>
        <v>295422.70999999996</v>
      </c>
      <c r="F39" s="21">
        <f t="shared" si="17"/>
        <v>0.14555360120634181</v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31</v>
      </c>
      <c r="C40" s="8">
        <f t="shared" si="14"/>
        <v>9.451219512195122E-2</v>
      </c>
      <c r="D40" s="13">
        <f t="shared" si="15"/>
        <v>24536.25</v>
      </c>
      <c r="E40" s="14">
        <f t="shared" si="16"/>
        <v>27338.639999999999</v>
      </c>
      <c r="F40" s="21">
        <f t="shared" si="17"/>
        <v>1.3469639839414327E-2</v>
      </c>
      <c r="G40" s="24"/>
      <c r="J40" s="97" t="s">
        <v>0</v>
      </c>
      <c r="K40" s="98"/>
      <c r="L40" s="79">
        <f>SUM(L34:L39)</f>
        <v>328</v>
      </c>
      <c r="M40" s="17">
        <f>SUM(M34:M39)</f>
        <v>1</v>
      </c>
      <c r="N40" s="80">
        <f>SUM(N34:N39)</f>
        <v>1679338.1371900828</v>
      </c>
      <c r="O40" s="81">
        <f>SUM(O34:O39)</f>
        <v>2029648.9235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290</v>
      </c>
      <c r="C41" s="8">
        <f t="shared" si="14"/>
        <v>0.88414634146341464</v>
      </c>
      <c r="D41" s="13">
        <f t="shared" si="15"/>
        <v>1028076.5371900827</v>
      </c>
      <c r="E41" s="14">
        <f t="shared" si="16"/>
        <v>1243972.6100000001</v>
      </c>
      <c r="F41" s="21">
        <f t="shared" si="17"/>
        <v>0.61290038666137825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328</v>
      </c>
      <c r="C46" s="17">
        <f>SUM(C34:C45)</f>
        <v>1</v>
      </c>
      <c r="D46" s="18">
        <f>SUM(D34:D45)</f>
        <v>1679338.1371900826</v>
      </c>
      <c r="E46" s="18">
        <f>SUM(E34:E45)</f>
        <v>2029648.9235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56" zoomScaleNormal="80" workbookViewId="0">
      <selection activeCell="I24" sqref="I24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81640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45051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BARCELONA MOBILE WORLD CAPITAL (FMWCF)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1.2145748987854251E-2</v>
      </c>
      <c r="I13" s="4">
        <f>212500+22800</f>
        <v>235300</v>
      </c>
      <c r="J13" s="5">
        <f>I13*1.21</f>
        <v>284713</v>
      </c>
      <c r="K13" s="21">
        <f t="shared" ref="K13:K21" si="3">IF(J13,J13/$J$25,"")</f>
        <v>0.271790471963272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4.048582995951417E-3</v>
      </c>
      <c r="I15" s="6">
        <v>24500</v>
      </c>
      <c r="J15" s="7">
        <f>I15*1.21</f>
        <v>29645</v>
      </c>
      <c r="K15" s="21">
        <f t="shared" si="3"/>
        <v>2.829947540629054E-2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75</v>
      </c>
      <c r="H19" s="20">
        <f t="shared" si="2"/>
        <v>0.30364372469635625</v>
      </c>
      <c r="I19" s="6">
        <v>82259.990000000005</v>
      </c>
      <c r="J19" s="7">
        <v>91784.88</v>
      </c>
      <c r="K19" s="21">
        <f t="shared" si="3"/>
        <v>8.761895612175169E-2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168</v>
      </c>
      <c r="H20" s="62">
        <f t="shared" si="2"/>
        <v>0.68016194331983804</v>
      </c>
      <c r="I20" s="65">
        <f>J20/1.21</f>
        <v>530085.15702479344</v>
      </c>
      <c r="J20" s="66">
        <v>641403.04</v>
      </c>
      <c r="K20" s="21">
        <f t="shared" si="3"/>
        <v>0.61229109650868574</v>
      </c>
      <c r="L20" s="64">
        <v>33</v>
      </c>
      <c r="M20" s="62">
        <f t="shared" si="4"/>
        <v>1</v>
      </c>
      <c r="N20" s="65">
        <f>O20/1.21</f>
        <v>33562.727272727272</v>
      </c>
      <c r="O20" s="66">
        <v>40610.9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3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247</v>
      </c>
      <c r="H25" s="17">
        <f t="shared" si="32"/>
        <v>1</v>
      </c>
      <c r="I25" s="18">
        <f t="shared" si="32"/>
        <v>872145.14702479343</v>
      </c>
      <c r="J25" s="18">
        <f t="shared" si="32"/>
        <v>1047545.92</v>
      </c>
      <c r="K25" s="19">
        <f t="shared" si="32"/>
        <v>1</v>
      </c>
      <c r="L25" s="16">
        <f t="shared" si="32"/>
        <v>33</v>
      </c>
      <c r="M25" s="17">
        <f t="shared" si="32"/>
        <v>1</v>
      </c>
      <c r="N25" s="18">
        <f t="shared" si="32"/>
        <v>33562.727272727272</v>
      </c>
      <c r="O25" s="18">
        <f t="shared" si="32"/>
        <v>40610.9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5">
      <c r="B26" s="25"/>
      <c r="H26" s="25"/>
      <c r="N26" s="25"/>
    </row>
    <row r="27" spans="1:31" s="47" customFormat="1" ht="34.15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33">B13+G13+L13+Q13+AA13+V13</f>
        <v>3</v>
      </c>
      <c r="C34" s="8">
        <f t="shared" ref="C34:C45" si="34">IF(B34,B34/$B$46,"")</f>
        <v>1.0714285714285714E-2</v>
      </c>
      <c r="D34" s="10">
        <f t="shared" ref="D34:D45" si="35">D13+I13+N13+S13+AC13+X13</f>
        <v>235300</v>
      </c>
      <c r="E34" s="11">
        <f t="shared" ref="E34:E45" si="36">E13+J13+O13+T13+AD13+Y13</f>
        <v>284713</v>
      </c>
      <c r="F34" s="21">
        <f t="shared" ref="F34:F42" si="37">IF(E34,E34/$E$46,"")</f>
        <v>0.2616470298830641</v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247</v>
      </c>
      <c r="M35" s="8">
        <f t="shared" si="38"/>
        <v>0.88214285714285712</v>
      </c>
      <c r="N35" s="58">
        <f>I25</f>
        <v>872145.14702479343</v>
      </c>
      <c r="O35" s="58">
        <f>J25</f>
        <v>1047545.92</v>
      </c>
      <c r="P35" s="56">
        <f t="shared" si="39"/>
        <v>0.96267918442123068</v>
      </c>
    </row>
    <row r="36" spans="1:33" ht="30" customHeight="1" x14ac:dyDescent="0.35">
      <c r="A36" s="41" t="s">
        <v>19</v>
      </c>
      <c r="B36" s="12">
        <f t="shared" si="33"/>
        <v>1</v>
      </c>
      <c r="C36" s="8">
        <f t="shared" si="34"/>
        <v>3.5714285714285713E-3</v>
      </c>
      <c r="D36" s="13">
        <f t="shared" si="35"/>
        <v>24500</v>
      </c>
      <c r="E36" s="14">
        <f t="shared" si="36"/>
        <v>29645</v>
      </c>
      <c r="F36" s="21">
        <f t="shared" si="37"/>
        <v>2.7243315903676457E-2</v>
      </c>
      <c r="G36" s="24"/>
      <c r="J36" s="95" t="s">
        <v>2</v>
      </c>
      <c r="K36" s="96"/>
      <c r="L36" s="57">
        <f>L25</f>
        <v>33</v>
      </c>
      <c r="M36" s="8">
        <f t="shared" si="38"/>
        <v>0.11785714285714285</v>
      </c>
      <c r="N36" s="58">
        <f>N25</f>
        <v>33562.727272727272</v>
      </c>
      <c r="O36" s="58">
        <f>O25</f>
        <v>40610.9</v>
      </c>
      <c r="P36" s="56">
        <f t="shared" si="39"/>
        <v>3.7320815578769241E-2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75</v>
      </c>
      <c r="C40" s="8">
        <f t="shared" si="34"/>
        <v>0.26785714285714285</v>
      </c>
      <c r="D40" s="13">
        <f t="shared" si="35"/>
        <v>82259.990000000005</v>
      </c>
      <c r="E40" s="14">
        <f t="shared" si="36"/>
        <v>91784.88</v>
      </c>
      <c r="F40" s="21">
        <f t="shared" si="37"/>
        <v>8.4348945219127516E-2</v>
      </c>
      <c r="G40" s="24"/>
      <c r="J40" s="97" t="s">
        <v>0</v>
      </c>
      <c r="K40" s="98"/>
      <c r="L40" s="79">
        <f>SUM(L34:L39)</f>
        <v>280</v>
      </c>
      <c r="M40" s="17">
        <f>SUM(M34:M39)</f>
        <v>1</v>
      </c>
      <c r="N40" s="80">
        <f>SUM(N34:N39)</f>
        <v>905707.87429752073</v>
      </c>
      <c r="O40" s="81">
        <f>SUM(O34:O39)</f>
        <v>1088156.82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201</v>
      </c>
      <c r="C41" s="8">
        <f t="shared" si="34"/>
        <v>0.71785714285714286</v>
      </c>
      <c r="D41" s="13">
        <f t="shared" si="35"/>
        <v>563647.88429752074</v>
      </c>
      <c r="E41" s="14">
        <f t="shared" si="36"/>
        <v>682013.94000000006</v>
      </c>
      <c r="F41" s="21">
        <f t="shared" si="37"/>
        <v>0.62676070899413194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280</v>
      </c>
      <c r="C46" s="17">
        <f>SUM(C34:C45)</f>
        <v>1</v>
      </c>
      <c r="D46" s="18">
        <f>SUM(D34:D45)</f>
        <v>905707.87429752073</v>
      </c>
      <c r="E46" s="18">
        <f>SUM(E34:E45)</f>
        <v>1088156.82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51" zoomScaleNormal="80" workbookViewId="0">
      <selection activeCell="O13" sqref="O13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81640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44834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BARCELONA MOBILE WORLD CAPITAL (FMWCF)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899999999999999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>
        <v>1</v>
      </c>
      <c r="M13" s="20">
        <f t="shared" ref="M13:M23" si="4">IF(L13,L13/$L$25,"")</f>
        <v>2.1739130434782608E-2</v>
      </c>
      <c r="N13" s="4">
        <v>66619.61</v>
      </c>
      <c r="O13" s="5">
        <f>N13*1.21</f>
        <v>80609.728099999993</v>
      </c>
      <c r="P13" s="21">
        <f t="shared" ref="P13:P23" si="5">IF(O13,O13/$O$25,"")</f>
        <v>0.4830563795854757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45</v>
      </c>
      <c r="H19" s="20">
        <f t="shared" si="2"/>
        <v>0.34351145038167941</v>
      </c>
      <c r="I19" s="6">
        <v>49353.49</v>
      </c>
      <c r="J19" s="7">
        <v>57819.7</v>
      </c>
      <c r="K19" s="21">
        <f t="shared" si="3"/>
        <v>0.13857521696648789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86</v>
      </c>
      <c r="H20" s="62">
        <f t="shared" si="2"/>
        <v>0.65648854961832059</v>
      </c>
      <c r="I20" s="65">
        <f>J20/1.21</f>
        <v>297045.00826446281</v>
      </c>
      <c r="J20" s="66">
        <v>359424.46</v>
      </c>
      <c r="K20" s="63">
        <f t="shared" si="3"/>
        <v>0.86142478303351211</v>
      </c>
      <c r="L20" s="64">
        <v>45</v>
      </c>
      <c r="M20" s="62">
        <f t="shared" si="4"/>
        <v>0.97826086956521741</v>
      </c>
      <c r="N20" s="65">
        <f>O20/1.21</f>
        <v>71293.090909090912</v>
      </c>
      <c r="O20" s="66">
        <v>86264.639999999999</v>
      </c>
      <c r="P20" s="63">
        <f t="shared" si="5"/>
        <v>0.51694362041452435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40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131</v>
      </c>
      <c r="H25" s="17">
        <f t="shared" si="22"/>
        <v>1</v>
      </c>
      <c r="I25" s="18">
        <f t="shared" si="22"/>
        <v>346398.4982644628</v>
      </c>
      <c r="J25" s="18">
        <f t="shared" si="22"/>
        <v>417244.16000000003</v>
      </c>
      <c r="K25" s="19">
        <f t="shared" si="22"/>
        <v>1</v>
      </c>
      <c r="L25" s="16">
        <f t="shared" si="22"/>
        <v>46</v>
      </c>
      <c r="M25" s="17">
        <f t="shared" si="22"/>
        <v>1</v>
      </c>
      <c r="N25" s="18">
        <f t="shared" si="22"/>
        <v>137912.70090909093</v>
      </c>
      <c r="O25" s="18">
        <f t="shared" si="22"/>
        <v>166874.36809999999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15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23">B13+G13+L13+Q13+AA13+V13</f>
        <v>1</v>
      </c>
      <c r="C34" s="8">
        <f t="shared" ref="C34:C42" si="24">IF(B34,B34/$B$46,"")</f>
        <v>5.6497175141242938E-3</v>
      </c>
      <c r="D34" s="10">
        <f t="shared" ref="D34:D45" si="25">D13+I13+N13+S13+AC13+X13</f>
        <v>66619.61</v>
      </c>
      <c r="E34" s="11">
        <f t="shared" ref="E34:E45" si="26">E13+J13+O13+T13+AD13+Y13</f>
        <v>80609.728099999993</v>
      </c>
      <c r="F34" s="21">
        <f t="shared" ref="F34:F43" si="27">IF(E34,E34/$E$46,"")</f>
        <v>0.13800234750677137</v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131</v>
      </c>
      <c r="M35" s="8">
        <f>IF(L35,L35/$L$40,"")</f>
        <v>0.74011299435028244</v>
      </c>
      <c r="N35" s="58">
        <f>I25</f>
        <v>346398.4982644628</v>
      </c>
      <c r="O35" s="58">
        <f>J25</f>
        <v>417244.16000000003</v>
      </c>
      <c r="P35" s="56">
        <f>IF(O35,O35/$O$40,"")</f>
        <v>0.71431420153234482</v>
      </c>
    </row>
    <row r="36" spans="1:33" ht="30" customHeight="1" x14ac:dyDescent="0.35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46</v>
      </c>
      <c r="M36" s="8">
        <f>IF(L36,L36/$L$40,"")</f>
        <v>0.25988700564971751</v>
      </c>
      <c r="N36" s="58">
        <f>N25</f>
        <v>137912.70090909093</v>
      </c>
      <c r="O36" s="58">
        <f>O25</f>
        <v>166874.36809999999</v>
      </c>
      <c r="P36" s="56">
        <f>IF(O36,O36/$O$40,"")</f>
        <v>0.28568579846765518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23"/>
        <v>45</v>
      </c>
      <c r="C40" s="8">
        <f t="shared" si="24"/>
        <v>0.25423728813559321</v>
      </c>
      <c r="D40" s="13">
        <f t="shared" si="25"/>
        <v>49353.49</v>
      </c>
      <c r="E40" s="14">
        <f t="shared" si="26"/>
        <v>57819.7</v>
      </c>
      <c r="F40" s="21">
        <f t="shared" si="27"/>
        <v>9.8986245459588257E-2</v>
      </c>
      <c r="G40" s="24"/>
      <c r="J40" s="97" t="s">
        <v>0</v>
      </c>
      <c r="K40" s="98"/>
      <c r="L40" s="79">
        <f>SUM(L34:L39)</f>
        <v>177</v>
      </c>
      <c r="M40" s="17">
        <f>SUM(M34:M39)</f>
        <v>1</v>
      </c>
      <c r="N40" s="80">
        <f>SUM(N34:N39)</f>
        <v>484311.19917355373</v>
      </c>
      <c r="O40" s="81">
        <f>SUM(O34:O39)</f>
        <v>584118.5281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23"/>
        <v>131</v>
      </c>
      <c r="C41" s="8">
        <f t="shared" si="24"/>
        <v>0.74011299435028244</v>
      </c>
      <c r="D41" s="13">
        <f t="shared" si="25"/>
        <v>368338.09917355375</v>
      </c>
      <c r="E41" s="14">
        <f t="shared" si="26"/>
        <v>445689.10000000003</v>
      </c>
      <c r="F41" s="21">
        <f t="shared" si="27"/>
        <v>0.76301140703364045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177</v>
      </c>
      <c r="C46" s="17">
        <f>SUM(C34:C45)</f>
        <v>1</v>
      </c>
      <c r="D46" s="18">
        <f>SUM(D34:D45)</f>
        <v>484311.19917355373</v>
      </c>
      <c r="E46" s="18">
        <f>SUM(E34:E45)</f>
        <v>584118.5281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5" zoomScaleNormal="85" workbookViewId="0">
      <selection activeCell="M8" sqref="M8"/>
    </sheetView>
  </sheetViews>
  <sheetFormatPr defaultColWidth="9.1796875" defaultRowHeight="14.5" x14ac:dyDescent="0.35"/>
  <cols>
    <col min="1" max="1" width="26.1796875" style="26" customWidth="1"/>
    <col min="2" max="2" width="11.54296875" style="59" customWidth="1"/>
    <col min="3" max="3" width="10.7265625" style="26" customWidth="1"/>
    <col min="4" max="4" width="19.1796875" style="26" customWidth="1"/>
    <col min="5" max="5" width="18.179687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2" width="11.453125" style="26" customWidth="1"/>
    <col min="13" max="13" width="10.7265625" style="26" customWidth="1"/>
    <col min="14" max="14" width="18.8164062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7.269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65" customHeight="1" x14ac:dyDescent="0.25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45051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BARCELONA MOBILE WORLD CAPITAL (FMWCF)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4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4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6</v>
      </c>
      <c r="H13" s="20">
        <f t="shared" ref="H13:H21" si="2">IF(G13,G13/$G$25,"")</f>
        <v>2.4390243902439025E-2</v>
      </c>
      <c r="I13" s="4">
        <f>72000+35200+99000+37500+26000+158400</f>
        <v>428100</v>
      </c>
      <c r="J13" s="5">
        <f>(72000*1.21)+35200+(99000*1.21)+(37500*1.21)+(26000*1.21)+(158400*1.21)</f>
        <v>510609</v>
      </c>
      <c r="K13" s="21">
        <f t="shared" ref="K13:K21" si="3">IF(J13,J13/$J$25,"")</f>
        <v>0.36135575913222479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4.0650406504065045E-3</v>
      </c>
      <c r="I15" s="6">
        <v>41500</v>
      </c>
      <c r="J15" s="7">
        <f>I15*1.21</f>
        <v>50215</v>
      </c>
      <c r="K15" s="21">
        <f t="shared" si="3"/>
        <v>3.5536936177828174E-2</v>
      </c>
      <c r="L15" s="2">
        <v>1</v>
      </c>
      <c r="M15" s="20">
        <f>IF(L15,L15/$L$25,"")</f>
        <v>3.7037037037037035E-2</v>
      </c>
      <c r="N15" s="6">
        <v>30603.599999999999</v>
      </c>
      <c r="O15" s="7">
        <f>N15*1.21</f>
        <v>37030.356</v>
      </c>
      <c r="P15" s="21">
        <f>IF(O15,O15/$O$25,"")</f>
        <v>0.38047461280581601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2</v>
      </c>
      <c r="H18" s="62">
        <f t="shared" si="2"/>
        <v>8.130081300813009E-3</v>
      </c>
      <c r="I18" s="6">
        <f>12169+75000</f>
        <v>87169</v>
      </c>
      <c r="J18" s="66">
        <f>I18*1.21</f>
        <v>105474.48999999999</v>
      </c>
      <c r="K18" s="63">
        <f t="shared" si="3"/>
        <v>7.4643835896026606E-2</v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73</v>
      </c>
      <c r="H19" s="20">
        <f t="shared" si="2"/>
        <v>0.2967479674796748</v>
      </c>
      <c r="I19" s="6">
        <v>74292.86</v>
      </c>
      <c r="J19" s="7">
        <v>81731.47</v>
      </c>
      <c r="K19" s="21">
        <f t="shared" si="3"/>
        <v>5.7841004343524412E-2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164</v>
      </c>
      <c r="H20" s="62">
        <f t="shared" si="2"/>
        <v>0.66666666666666663</v>
      </c>
      <c r="I20" s="65">
        <v>549569</v>
      </c>
      <c r="J20" s="66">
        <v>665006.88</v>
      </c>
      <c r="K20" s="63">
        <f t="shared" si="3"/>
        <v>0.47062246445039613</v>
      </c>
      <c r="L20" s="64">
        <v>26</v>
      </c>
      <c r="M20" s="62">
        <f>IF(L20,L20/$L$25,"")</f>
        <v>0.96296296296296291</v>
      </c>
      <c r="N20" s="65">
        <v>49821</v>
      </c>
      <c r="O20" s="66">
        <v>60296.39</v>
      </c>
      <c r="P20" s="63">
        <f>IF(O20,O20/$O$25,"")</f>
        <v>0.61952538719418404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40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40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40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246</v>
      </c>
      <c r="H25" s="17">
        <f t="shared" si="30"/>
        <v>1</v>
      </c>
      <c r="I25" s="18">
        <f t="shared" si="30"/>
        <v>1180630.8599999999</v>
      </c>
      <c r="J25" s="18">
        <f t="shared" si="30"/>
        <v>1413036.8399999999</v>
      </c>
      <c r="K25" s="19">
        <f t="shared" si="30"/>
        <v>1</v>
      </c>
      <c r="L25" s="16">
        <f t="shared" si="30"/>
        <v>27</v>
      </c>
      <c r="M25" s="17">
        <f t="shared" si="30"/>
        <v>1</v>
      </c>
      <c r="N25" s="18">
        <f t="shared" si="30"/>
        <v>80424.600000000006</v>
      </c>
      <c r="O25" s="18">
        <f t="shared" si="30"/>
        <v>97326.745999999999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15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5" customHeight="1" thickBot="1" x14ac:dyDescent="0.4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2" si="31">B13+G13+L13+Q13+AA13+V13</f>
        <v>6</v>
      </c>
      <c r="C34" s="8">
        <f t="shared" ref="C34:C45" si="32">IF(B34,B34/$B$46,"")</f>
        <v>2.197802197802198E-2</v>
      </c>
      <c r="D34" s="10">
        <f t="shared" ref="D34:D42" si="33">D13+I13+N13+S13+AC13+X13</f>
        <v>428100</v>
      </c>
      <c r="E34" s="11">
        <f t="shared" ref="E34:E42" si="34">E13+J13+O13+T13+AD13+Y13</f>
        <v>510609</v>
      </c>
      <c r="F34" s="21">
        <f t="shared" ref="F34:F42" si="35">IF(E34,E34/$E$46,"")</f>
        <v>0.3380702532376863</v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246</v>
      </c>
      <c r="M35" s="8">
        <f t="shared" si="36"/>
        <v>0.90109890109890112</v>
      </c>
      <c r="N35" s="58">
        <f>I25</f>
        <v>1180630.8599999999</v>
      </c>
      <c r="O35" s="58">
        <f>J25</f>
        <v>1413036.8399999999</v>
      </c>
      <c r="P35" s="56">
        <f t="shared" si="37"/>
        <v>0.93556071736491131</v>
      </c>
    </row>
    <row r="36" spans="1:33" ht="30" customHeight="1" x14ac:dyDescent="0.35">
      <c r="A36" s="41" t="s">
        <v>19</v>
      </c>
      <c r="B36" s="12">
        <f t="shared" si="31"/>
        <v>2</v>
      </c>
      <c r="C36" s="8">
        <f t="shared" si="32"/>
        <v>7.326007326007326E-3</v>
      </c>
      <c r="D36" s="13">
        <f t="shared" si="33"/>
        <v>72103.600000000006</v>
      </c>
      <c r="E36" s="14">
        <f t="shared" si="34"/>
        <v>87245.356</v>
      </c>
      <c r="F36" s="21">
        <f t="shared" si="35"/>
        <v>5.7764472613549882E-2</v>
      </c>
      <c r="G36" s="24"/>
      <c r="J36" s="95" t="s">
        <v>2</v>
      </c>
      <c r="K36" s="96"/>
      <c r="L36" s="57">
        <f>L25</f>
        <v>27</v>
      </c>
      <c r="M36" s="8">
        <f t="shared" si="36"/>
        <v>9.8901098901098897E-2</v>
      </c>
      <c r="N36" s="58">
        <f>N25</f>
        <v>80424.600000000006</v>
      </c>
      <c r="O36" s="58">
        <f>O25</f>
        <v>97326.745999999999</v>
      </c>
      <c r="P36" s="56">
        <f t="shared" si="37"/>
        <v>6.4439282635088635E-2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1"/>
        <v>2</v>
      </c>
      <c r="C39" s="8">
        <f t="shared" si="32"/>
        <v>7.326007326007326E-3</v>
      </c>
      <c r="D39" s="13">
        <f t="shared" si="33"/>
        <v>87169</v>
      </c>
      <c r="E39" s="22">
        <f t="shared" si="34"/>
        <v>105474.48999999999</v>
      </c>
      <c r="F39" s="21">
        <f t="shared" si="35"/>
        <v>6.9833840657755358E-2</v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1"/>
        <v>73</v>
      </c>
      <c r="C40" s="8">
        <f t="shared" si="32"/>
        <v>0.26739926739926739</v>
      </c>
      <c r="D40" s="13">
        <f t="shared" si="33"/>
        <v>74292.86</v>
      </c>
      <c r="E40" s="14">
        <f t="shared" si="34"/>
        <v>81731.47</v>
      </c>
      <c r="F40" s="21">
        <f t="shared" si="35"/>
        <v>5.4113771516734646E-2</v>
      </c>
      <c r="G40" s="24"/>
      <c r="J40" s="97" t="s">
        <v>0</v>
      </c>
      <c r="K40" s="98"/>
      <c r="L40" s="79">
        <f>SUM(L34:L39)</f>
        <v>273</v>
      </c>
      <c r="M40" s="17">
        <f>SUM(M34:M39)</f>
        <v>1</v>
      </c>
      <c r="N40" s="80">
        <f>SUM(N34:N39)</f>
        <v>1261055.46</v>
      </c>
      <c r="O40" s="81">
        <f>SUM(O34:O39)</f>
        <v>1510363.5859999999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1"/>
        <v>190</v>
      </c>
      <c r="C41" s="8">
        <f t="shared" si="32"/>
        <v>0.69597069597069594</v>
      </c>
      <c r="D41" s="13">
        <f t="shared" si="33"/>
        <v>599390</v>
      </c>
      <c r="E41" s="14">
        <f t="shared" si="34"/>
        <v>725303.27</v>
      </c>
      <c r="F41" s="21">
        <f t="shared" si="35"/>
        <v>0.48021766197427374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273</v>
      </c>
      <c r="C46" s="17">
        <f>SUM(C34:C45)</f>
        <v>1</v>
      </c>
      <c r="D46" s="18">
        <f>SUM(D34:D45)</f>
        <v>1261055.46</v>
      </c>
      <c r="E46" s="18">
        <f>SUM(E34:E45)</f>
        <v>1510363.5860000001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61" zoomScaleNormal="80" workbookViewId="0">
      <selection activeCell="B8" sqref="B8"/>
    </sheetView>
  </sheetViews>
  <sheetFormatPr defaultColWidth="9.1796875" defaultRowHeight="14.5" x14ac:dyDescent="0.35"/>
  <cols>
    <col min="1" max="1" width="30.453125" style="26" customWidth="1"/>
    <col min="2" max="2" width="11.1796875" style="59" customWidth="1"/>
    <col min="3" max="3" width="10.7265625" style="26" customWidth="1"/>
    <col min="4" max="4" width="19.1796875" style="26" customWidth="1"/>
    <col min="5" max="5" width="19.7265625" style="26" customWidth="1"/>
    <col min="6" max="6" width="11.453125" style="26" customWidth="1"/>
    <col min="7" max="7" width="9.26953125" style="26" customWidth="1"/>
    <col min="8" max="8" width="10.81640625" style="59" customWidth="1"/>
    <col min="9" max="9" width="17.26953125" style="26" customWidth="1"/>
    <col min="10" max="10" width="20" style="26" customWidth="1"/>
    <col min="11" max="11" width="11.453125" style="26" customWidth="1"/>
    <col min="12" max="12" width="11.7265625" style="26" customWidth="1"/>
    <col min="13" max="13" width="10.7265625" style="26" customWidth="1"/>
    <col min="14" max="14" width="20.1796875" style="59" customWidth="1"/>
    <col min="15" max="15" width="19.7265625" style="26" customWidth="1"/>
    <col min="16" max="16" width="11.453125" style="26" customWidth="1"/>
    <col min="17" max="17" width="9.1796875" style="26" customWidth="1"/>
    <col min="18" max="18" width="11" style="26" customWidth="1"/>
    <col min="19" max="19" width="18.81640625" style="26" customWidth="1"/>
    <col min="20" max="20" width="19.54296875" style="26" customWidth="1"/>
    <col min="21" max="21" width="11.17968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7265625" style="26" customWidth="1"/>
    <col min="27" max="27" width="9.1796875" style="26" customWidth="1"/>
    <col min="28" max="28" width="10.81640625" style="26" customWidth="1"/>
    <col min="29" max="29" width="18.1796875" style="26" customWidth="1"/>
    <col min="30" max="30" width="18.81640625" style="26" customWidth="1"/>
    <col min="31" max="31" width="10.81640625" style="26" customWidth="1"/>
    <col min="32" max="16384" width="9.17968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2022'!B8</f>
        <v>FUNDACIÓ BARCELONA MOBILE WORLD CAPITAL (FMWCF)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4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4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13</v>
      </c>
      <c r="H13" s="20">
        <f t="shared" ref="H13:H24" si="2">IF(G13,G13/$G$25,"")</f>
        <v>1.4270032930845226E-2</v>
      </c>
      <c r="I13" s="10">
        <f>'CONTRACTACIO 1r TR 2022'!I13+'CONTRACTACIO 2n TR 2022'!I13+'CONTRACTACIO 3r TR 2022'!I13+'CONTRACTACIO 4t TR 2022'!I13</f>
        <v>1045974.35</v>
      </c>
      <c r="J13" s="10">
        <f>'CONTRACTACIO 1r TR 2022'!J13+'CONTRACTACIO 2n TR 2022'!J13+'CONTRACTACIO 3r TR 2022'!J13+'CONTRACTACIO 4t TR 2022'!J13</f>
        <v>1258236.9635000001</v>
      </c>
      <c r="K13" s="21">
        <f t="shared" ref="K13:K24" si="3">IF(J13,J13/$J$25,"")</f>
        <v>0.26407032867650265</v>
      </c>
      <c r="L13" s="9">
        <f>'CONTRACTACIO 1r TR 2022'!L13+'CONTRACTACIO 2n TR 2022'!L13+'CONTRACTACIO 3r TR 2022'!L13+'CONTRACTACIO 4t TR 2022'!L13</f>
        <v>1</v>
      </c>
      <c r="M13" s="20">
        <f t="shared" ref="M13:M24" si="4">IF(L13,L13/$L$25,"")</f>
        <v>6.8027210884353739E-3</v>
      </c>
      <c r="N13" s="10">
        <f>'CONTRACTACIO 1r TR 2022'!N13+'CONTRACTACIO 2n TR 2022'!N13+'CONTRACTACIO 3r TR 2022'!N13+'CONTRACTACIO 4t TR 2022'!N13</f>
        <v>66619.61</v>
      </c>
      <c r="O13" s="10">
        <f>'CONTRACTACIO 1r TR 2022'!O13+'CONTRACTACIO 2n TR 2022'!O13+'CONTRACTACIO 3r TR 2022'!O13+'CONTRACTACIO 4t TR 2022'!O13</f>
        <v>80609.728099999993</v>
      </c>
      <c r="P13" s="21">
        <f t="shared" ref="P13:P24" si="5">IF(O13,O13/$O$25,"")</f>
        <v>0.18013022058231506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2</v>
      </c>
      <c r="H15" s="20">
        <f t="shared" si="2"/>
        <v>2.1953896816684962E-3</v>
      </c>
      <c r="I15" s="13">
        <f>'CONTRACTACIO 1r TR 2022'!I15+'CONTRACTACIO 2n TR 2022'!I15+'CONTRACTACIO 3r TR 2022'!I15+'CONTRACTACIO 4t TR 2022'!I15</f>
        <v>66000</v>
      </c>
      <c r="J15" s="13">
        <f>'CONTRACTACIO 1r TR 2022'!J15+'CONTRACTACIO 2n TR 2022'!J15+'CONTRACTACIO 3r TR 2022'!J15+'CONTRACTACIO 4t TR 2022'!J15</f>
        <v>79860</v>
      </c>
      <c r="K15" s="21">
        <f t="shared" si="3"/>
        <v>1.676048078371805E-2</v>
      </c>
      <c r="L15" s="9">
        <f>'CONTRACTACIO 1r TR 2022'!L15+'CONTRACTACIO 2n TR 2022'!L15+'CONTRACTACIO 3r TR 2022'!L15+'CONTRACTACIO 4t TR 2022'!L15</f>
        <v>1</v>
      </c>
      <c r="M15" s="20">
        <f t="shared" si="4"/>
        <v>6.8027210884353739E-3</v>
      </c>
      <c r="N15" s="13">
        <f>'CONTRACTACIO 1r TR 2022'!N15+'CONTRACTACIO 2n TR 2022'!N15+'CONTRACTACIO 3r TR 2022'!N15+'CONTRACTACIO 4t TR 2022'!N15</f>
        <v>30603.599999999999</v>
      </c>
      <c r="O15" s="13">
        <f>'CONTRACTACIO 1r TR 2022'!O15+'CONTRACTACIO 2n TR 2022'!O15+'CONTRACTACIO 3r TR 2022'!O15+'CONTRACTACIO 4t TR 2022'!O15</f>
        <v>37030.356</v>
      </c>
      <c r="P15" s="21">
        <f t="shared" si="5"/>
        <v>8.2747905888565509E-2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5</v>
      </c>
      <c r="H18" s="20">
        <f t="shared" si="2"/>
        <v>5.4884742041712408E-3</v>
      </c>
      <c r="I18" s="13">
        <f>'CONTRACTACIO 1r TR 2022'!I18+'CONTRACTACIO 2n TR 2022'!I18+'CONTRACTACIO 3r TR 2022'!I18+'CONTRACTACIO 4t TR 2022'!I18</f>
        <v>331320</v>
      </c>
      <c r="J18" s="13">
        <f>'CONTRACTACIO 1r TR 2022'!J18+'CONTRACTACIO 2n TR 2022'!J18+'CONTRACTACIO 3r TR 2022'!J18+'CONTRACTACIO 4t TR 2022'!J18</f>
        <v>400897.19999999995</v>
      </c>
      <c r="K18" s="21">
        <f t="shared" si="3"/>
        <v>8.4137613534264605E-2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224</v>
      </c>
      <c r="H19" s="20">
        <f t="shared" si="2"/>
        <v>0.24588364434687157</v>
      </c>
      <c r="I19" s="13">
        <f>'CONTRACTACIO 1r TR 2022'!I19+'CONTRACTACIO 2n TR 2022'!I19+'CONTRACTACIO 3r TR 2022'!I19+'CONTRACTACIO 4t TR 2022'!I19</f>
        <v>230442.59000000003</v>
      </c>
      <c r="J19" s="13">
        <f>'CONTRACTACIO 1r TR 2022'!J19+'CONTRACTACIO 2n TR 2022'!J19+'CONTRACTACIO 3r TR 2022'!J19+'CONTRACTACIO 4t TR 2022'!J19</f>
        <v>258674.69</v>
      </c>
      <c r="K19" s="21">
        <f t="shared" si="3"/>
        <v>5.428890772576038E-2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35">
      <c r="A20" s="43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667</v>
      </c>
      <c r="H20" s="20">
        <f t="shared" si="2"/>
        <v>0.73216245883644349</v>
      </c>
      <c r="I20" s="13">
        <f>'CONTRACTACIO 1r TR 2022'!I20+'CONTRACTACIO 2n TR 2022'!I20+'CONTRACTACIO 3r TR 2022'!I20+'CONTRACTACIO 4t TR 2022'!I20</f>
        <v>2286845.0743801654</v>
      </c>
      <c r="J20" s="13">
        <f>'CONTRACTACIO 1r TR 2022'!J20+'CONTRACTACIO 2n TR 2022'!J20+'CONTRACTACIO 3r TR 2022'!J20+'CONTRACTACIO 4t TR 2022'!J20</f>
        <v>2767110.93</v>
      </c>
      <c r="K20" s="21">
        <f t="shared" si="3"/>
        <v>0.58074266927975438</v>
      </c>
      <c r="L20" s="9">
        <f>'CONTRACTACIO 1r TR 2022'!L20+'CONTRACTACIO 2n TR 2022'!L20+'CONTRACTACIO 3r TR 2022'!L20+'CONTRACTACIO 4t TR 2022'!L20</f>
        <v>145</v>
      </c>
      <c r="M20" s="20">
        <f t="shared" si="4"/>
        <v>0.98639455782312924</v>
      </c>
      <c r="N20" s="13">
        <f>'CONTRACTACIO 1r TR 2022'!N20+'CONTRACTACIO 2n TR 2022'!N20+'CONTRACTACIO 3r TR 2022'!N20+'CONTRACTACIO 4t TR 2022'!N20</f>
        <v>272607.44628099177</v>
      </c>
      <c r="O20" s="13">
        <f>'CONTRACTACIO 1r TR 2022'!O20+'CONTRACTACIO 2n TR 2022'!O20+'CONTRACTACIO 3r TR 2022'!O20+'CONTRACTACIO 4t TR 2022'!O20</f>
        <v>329867.99</v>
      </c>
      <c r="P20" s="21">
        <f t="shared" si="5"/>
        <v>0.7371218735291194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40" hidden="1" customHeight="1" x14ac:dyDescent="0.25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40" customHeight="1" x14ac:dyDescent="0.3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40" customHeight="1" x14ac:dyDescent="0.35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911</v>
      </c>
      <c r="H25" s="17">
        <f t="shared" si="12"/>
        <v>1</v>
      </c>
      <c r="I25" s="18">
        <f t="shared" si="12"/>
        <v>3960582.0143801654</v>
      </c>
      <c r="J25" s="18">
        <f t="shared" si="12"/>
        <v>4764779.7834999999</v>
      </c>
      <c r="K25" s="19">
        <f t="shared" si="12"/>
        <v>1</v>
      </c>
      <c r="L25" s="16">
        <f t="shared" si="12"/>
        <v>147</v>
      </c>
      <c r="M25" s="17">
        <f t="shared" si="12"/>
        <v>1</v>
      </c>
      <c r="N25" s="18">
        <f t="shared" si="12"/>
        <v>369830.65628099174</v>
      </c>
      <c r="O25" s="18">
        <f t="shared" si="12"/>
        <v>447508.07409999997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15" hidden="1" customHeight="1" x14ac:dyDescent="0.2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149999999999999" hidden="1" customHeight="1" x14ac:dyDescent="0.2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" customHeight="1" x14ac:dyDescent="0.35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15" customHeight="1" thickBot="1" x14ac:dyDescent="0.4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5" customHeight="1" x14ac:dyDescent="0.35">
      <c r="A34" s="39" t="s">
        <v>25</v>
      </c>
      <c r="B34" s="9">
        <f t="shared" ref="B34:B43" si="13">B13+G13+L13+Q13+V13+AA13</f>
        <v>14</v>
      </c>
      <c r="C34" s="8">
        <f t="shared" ref="C34:C40" si="14">IF(B34,B34/$B$46,"")</f>
        <v>1.3232514177693762E-2</v>
      </c>
      <c r="D34" s="10">
        <f t="shared" ref="D34:D43" si="15">D13+I13+N13+S13+X13+AC13</f>
        <v>1112593.96</v>
      </c>
      <c r="E34" s="11">
        <f t="shared" ref="E34:E43" si="16">E13+J13+O13+T13+Y13+AD13</f>
        <v>1338846.6916</v>
      </c>
      <c r="F34" s="21">
        <f t="shared" ref="F34:F40" si="17">IF(E34,E34/$E$46,"")</f>
        <v>0.25686353635435488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911</v>
      </c>
      <c r="M35" s="8">
        <f t="shared" si="18"/>
        <v>0.86105860113421551</v>
      </c>
      <c r="N35" s="58">
        <f>I25</f>
        <v>3960582.0143801654</v>
      </c>
      <c r="O35" s="58">
        <f>J25</f>
        <v>4764779.7834999999</v>
      </c>
      <c r="P35" s="56">
        <f t="shared" si="19"/>
        <v>0.91414363781779795</v>
      </c>
    </row>
    <row r="36" spans="1:33" s="24" customFormat="1" ht="30" customHeight="1" x14ac:dyDescent="0.35">
      <c r="A36" s="41" t="s">
        <v>19</v>
      </c>
      <c r="B36" s="12">
        <f t="shared" si="13"/>
        <v>3</v>
      </c>
      <c r="C36" s="8">
        <f t="shared" si="14"/>
        <v>2.8355387523629491E-3</v>
      </c>
      <c r="D36" s="13">
        <f t="shared" si="15"/>
        <v>96603.6</v>
      </c>
      <c r="E36" s="14">
        <f t="shared" si="16"/>
        <v>116890.356</v>
      </c>
      <c r="F36" s="21">
        <f t="shared" si="17"/>
        <v>2.2425921052990773E-2</v>
      </c>
      <c r="J36" s="95" t="s">
        <v>2</v>
      </c>
      <c r="K36" s="96"/>
      <c r="L36" s="57">
        <f>L25</f>
        <v>147</v>
      </c>
      <c r="M36" s="8">
        <f t="shared" si="18"/>
        <v>0.13894139886578449</v>
      </c>
      <c r="N36" s="58">
        <f>N25</f>
        <v>369830.65628099174</v>
      </c>
      <c r="O36" s="58">
        <f>O25</f>
        <v>447508.07409999997</v>
      </c>
      <c r="P36" s="56">
        <f t="shared" si="19"/>
        <v>8.5856362182202134E-2</v>
      </c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5</v>
      </c>
      <c r="C39" s="8">
        <f t="shared" si="14"/>
        <v>4.725897920604915E-3</v>
      </c>
      <c r="D39" s="13">
        <f t="shared" si="15"/>
        <v>331320</v>
      </c>
      <c r="E39" s="22">
        <f t="shared" si="16"/>
        <v>400897.19999999995</v>
      </c>
      <c r="F39" s="21">
        <f t="shared" si="17"/>
        <v>7.6913864113520636E-2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224</v>
      </c>
      <c r="C40" s="8">
        <f t="shared" si="14"/>
        <v>0.21172022684310018</v>
      </c>
      <c r="D40" s="13">
        <f t="shared" si="15"/>
        <v>230442.59000000003</v>
      </c>
      <c r="E40" s="14">
        <f t="shared" si="16"/>
        <v>258674.69</v>
      </c>
      <c r="F40" s="21">
        <f t="shared" si="17"/>
        <v>4.9627859601581344E-2</v>
      </c>
      <c r="G40" s="24"/>
      <c r="H40" s="24"/>
      <c r="I40" s="24"/>
      <c r="J40" s="97" t="s">
        <v>0</v>
      </c>
      <c r="K40" s="98"/>
      <c r="L40" s="79">
        <f>SUM(L34:L39)</f>
        <v>1058</v>
      </c>
      <c r="M40" s="17">
        <f>SUM(M34:M39)</f>
        <v>1</v>
      </c>
      <c r="N40" s="80">
        <f>SUM(N34:N39)</f>
        <v>4330412.670661157</v>
      </c>
      <c r="O40" s="81">
        <f>SUM(O34:O39)</f>
        <v>5212287.8575999998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812</v>
      </c>
      <c r="C41" s="8">
        <f>IF(B41,B41/$B$46,"")</f>
        <v>0.76748582230623819</v>
      </c>
      <c r="D41" s="13">
        <f t="shared" si="15"/>
        <v>2559452.5206611571</v>
      </c>
      <c r="E41" s="14">
        <f t="shared" si="16"/>
        <v>3096978.92</v>
      </c>
      <c r="F41" s="21">
        <f>IF(E41,E41/$E$46,"")</f>
        <v>0.59416881887755235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25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1058</v>
      </c>
      <c r="C46" s="17">
        <f>SUM(C34:C45)</f>
        <v>1</v>
      </c>
      <c r="D46" s="18">
        <f>SUM(D34:D45)</f>
        <v>4330412.670661157</v>
      </c>
      <c r="E46" s="18">
        <f>SUM(E34:E45)</f>
        <v>5212287.8575999998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2023-10-13T09:39:44Z</dcterms:modified>
</cp:coreProperties>
</file>