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9440" windowHeight="11160" tabRatio="700" firstSheet="2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6" l="1"/>
  <c r="E14" i="6"/>
  <c r="N20" i="6" l="1"/>
  <c r="I20" i="6"/>
  <c r="J19" i="1" l="1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 s="1"/>
  <c r="X23" i="7"/>
  <c r="V23" i="7"/>
  <c r="W23" i="7" s="1"/>
  <c r="T23" i="7"/>
  <c r="U23" i="7"/>
  <c r="S23" i="7"/>
  <c r="Q23" i="7"/>
  <c r="R23" i="7"/>
  <c r="O23" i="7"/>
  <c r="P23" i="7" s="1"/>
  <c r="N23" i="7"/>
  <c r="L23" i="7"/>
  <c r="M23" i="7" s="1"/>
  <c r="J23" i="7"/>
  <c r="K23" i="7" s="1"/>
  <c r="I23" i="7"/>
  <c r="D44" i="7" s="1"/>
  <c r="G23" i="7"/>
  <c r="H23" i="7" s="1"/>
  <c r="E23" i="7"/>
  <c r="D23" i="7"/>
  <c r="B23" i="7"/>
  <c r="B44" i="7" s="1"/>
  <c r="C44" i="7" s="1"/>
  <c r="B8" i="7"/>
  <c r="B8" i="6"/>
  <c r="B8" i="5"/>
  <c r="B8" i="4"/>
  <c r="AD22" i="7"/>
  <c r="AE22" i="7" s="1"/>
  <c r="AC22" i="7"/>
  <c r="AA22" i="7"/>
  <c r="AB22" i="7"/>
  <c r="Y22" i="7"/>
  <c r="Z22" i="7" s="1"/>
  <c r="X22" i="7"/>
  <c r="V22" i="7"/>
  <c r="W22" i="7"/>
  <c r="T22" i="7"/>
  <c r="U22" i="7" s="1"/>
  <c r="S22" i="7"/>
  <c r="Q22" i="7"/>
  <c r="R22" i="7" s="1"/>
  <c r="O22" i="7"/>
  <c r="P22" i="7" s="1"/>
  <c r="N22" i="7"/>
  <c r="L22" i="7"/>
  <c r="M22" i="7" s="1"/>
  <c r="J22" i="7"/>
  <c r="K22" i="7" s="1"/>
  <c r="I22" i="7"/>
  <c r="G22" i="7"/>
  <c r="H22" i="7" s="1"/>
  <c r="E22" i="7"/>
  <c r="F22" i="7" s="1"/>
  <c r="D22" i="7"/>
  <c r="D43" i="7" s="1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B25" i="1"/>
  <c r="L34" i="1" s="1"/>
  <c r="B16" i="7"/>
  <c r="C16" i="7"/>
  <c r="D16" i="7"/>
  <c r="J24" i="7"/>
  <c r="E24" i="7"/>
  <c r="O24" i="7"/>
  <c r="P24" i="7" s="1"/>
  <c r="T24" i="7"/>
  <c r="U24" i="7"/>
  <c r="Y24" i="7"/>
  <c r="Z24" i="7"/>
  <c r="AD24" i="7"/>
  <c r="AE24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Z20" i="7" s="1"/>
  <c r="E21" i="7"/>
  <c r="J21" i="7"/>
  <c r="O21" i="7"/>
  <c r="AD21" i="7"/>
  <c r="T21" i="7"/>
  <c r="U21" i="7" s="1"/>
  <c r="Y21" i="7"/>
  <c r="J14" i="7"/>
  <c r="O14" i="7"/>
  <c r="T14" i="7"/>
  <c r="U14" i="7" s="1"/>
  <c r="Y14" i="7"/>
  <c r="AD14" i="7"/>
  <c r="AE14" i="7"/>
  <c r="J15" i="7"/>
  <c r="O15" i="7"/>
  <c r="E15" i="7"/>
  <c r="F15" i="7" s="1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AE16" i="7" s="1"/>
  <c r="J17" i="7"/>
  <c r="K17" i="7"/>
  <c r="O17" i="7"/>
  <c r="P17" i="7" s="1"/>
  <c r="E17" i="7"/>
  <c r="E38" i="7" s="1"/>
  <c r="F38" i="7" s="1"/>
  <c r="T17" i="7"/>
  <c r="U17" i="7" s="1"/>
  <c r="Y17" i="7"/>
  <c r="Z17" i="7" s="1"/>
  <c r="AD17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D38" i="7" s="1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/>
  <c r="Q24" i="7"/>
  <c r="R24" i="7" s="1"/>
  <c r="V24" i="7"/>
  <c r="W24" i="7"/>
  <c r="AA24" i="7"/>
  <c r="AB24" i="7" s="1"/>
  <c r="G16" i="7"/>
  <c r="L16" i="7"/>
  <c r="B37" i="7" s="1"/>
  <c r="C37" i="7" s="1"/>
  <c r="Q16" i="7"/>
  <c r="V16" i="7"/>
  <c r="W16" i="7"/>
  <c r="AA16" i="7"/>
  <c r="AB16" i="7" s="1"/>
  <c r="B13" i="7"/>
  <c r="G13" i="7"/>
  <c r="L13" i="7"/>
  <c r="M13" i="7" s="1"/>
  <c r="Q13" i="7"/>
  <c r="V13" i="7"/>
  <c r="W13" i="7" s="1"/>
  <c r="AA13" i="7"/>
  <c r="AB13" i="7"/>
  <c r="B20" i="7"/>
  <c r="G20" i="7"/>
  <c r="L20" i="7"/>
  <c r="AA20" i="7"/>
  <c r="AB20" i="7" s="1"/>
  <c r="Q20" i="7"/>
  <c r="R20" i="7" s="1"/>
  <c r="V20" i="7"/>
  <c r="W20" i="7" s="1"/>
  <c r="B21" i="7"/>
  <c r="G21" i="7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AB19" i="7" s="1"/>
  <c r="B19" i="7"/>
  <c r="C19" i="7" s="1"/>
  <c r="Q19" i="7"/>
  <c r="R19" i="7" s="1"/>
  <c r="V19" i="7"/>
  <c r="W19" i="7" s="1"/>
  <c r="J25" i="6"/>
  <c r="O35" i="6" s="1"/>
  <c r="E25" i="6"/>
  <c r="O25" i="6"/>
  <c r="O36" i="6" s="1"/>
  <c r="Y25" i="6"/>
  <c r="O38" i="6" s="1"/>
  <c r="P38" i="6" s="1"/>
  <c r="T25" i="6"/>
  <c r="O37" i="6" s="1"/>
  <c r="P37" i="6" s="1"/>
  <c r="AD25" i="6"/>
  <c r="O39" i="6"/>
  <c r="P39" i="6" s="1"/>
  <c r="I25" i="6"/>
  <c r="N35" i="6" s="1"/>
  <c r="D25" i="6"/>
  <c r="N34" i="6" s="1"/>
  <c r="N25" i="6"/>
  <c r="N36" i="6" s="1"/>
  <c r="X25" i="6"/>
  <c r="N38" i="6"/>
  <c r="S25" i="6"/>
  <c r="N37" i="6" s="1"/>
  <c r="AC25" i="6"/>
  <c r="N39" i="6" s="1"/>
  <c r="G25" i="6"/>
  <c r="L35" i="6" s="1"/>
  <c r="B25" i="6"/>
  <c r="L34" i="6" s="1"/>
  <c r="L25" i="6"/>
  <c r="L36" i="6" s="1"/>
  <c r="V25" i="6"/>
  <c r="L38" i="6" s="1"/>
  <c r="M38" i="6" s="1"/>
  <c r="Q25" i="6"/>
  <c r="L37" i="6" s="1"/>
  <c r="M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25" i="6" s="1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25" i="6" s="1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V25" i="5"/>
  <c r="L38" i="5"/>
  <c r="E34" i="5"/>
  <c r="E35" i="5"/>
  <c r="F35" i="5" s="1"/>
  <c r="E36" i="5"/>
  <c r="E41" i="5"/>
  <c r="E42" i="5"/>
  <c r="E39" i="5"/>
  <c r="E40" i="5"/>
  <c r="F40" i="5" s="1"/>
  <c r="E45" i="5"/>
  <c r="E37" i="5"/>
  <c r="F37" i="5" s="1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K16" i="5"/>
  <c r="K17" i="5"/>
  <c r="H16" i="5"/>
  <c r="H17" i="5"/>
  <c r="H19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6" i="4"/>
  <c r="E37" i="4"/>
  <c r="E38" i="4"/>
  <c r="E40" i="4"/>
  <c r="E41" i="4"/>
  <c r="E42" i="4"/>
  <c r="D45" i="4"/>
  <c r="B45" i="4"/>
  <c r="C45" i="4" s="1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25" i="4" s="1"/>
  <c r="Z14" i="4"/>
  <c r="Z15" i="4"/>
  <c r="Z16" i="4"/>
  <c r="Z18" i="4"/>
  <c r="Z19" i="4"/>
  <c r="Y25" i="4"/>
  <c r="O38" i="4" s="1"/>
  <c r="P38" i="4" s="1"/>
  <c r="Z20" i="4"/>
  <c r="Z24" i="4"/>
  <c r="X25" i="4"/>
  <c r="N38" i="4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25" i="4" s="1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21" i="4" s="1"/>
  <c r="M19" i="4"/>
  <c r="M15" i="4"/>
  <c r="M16" i="4"/>
  <c r="M17" i="4"/>
  <c r="M18" i="4"/>
  <c r="M24" i="4"/>
  <c r="K16" i="4"/>
  <c r="K17" i="4"/>
  <c r="I25" i="4"/>
  <c r="N35" i="4" s="1"/>
  <c r="G25" i="4"/>
  <c r="H20" i="4" s="1"/>
  <c r="H16" i="4"/>
  <c r="H17" i="4"/>
  <c r="F18" i="4"/>
  <c r="F16" i="4"/>
  <c r="F17" i="4"/>
  <c r="F19" i="4"/>
  <c r="F24" i="4"/>
  <c r="D25" i="4"/>
  <c r="N34" i="4" s="1"/>
  <c r="B25" i="4"/>
  <c r="L34" i="4" s="1"/>
  <c r="C16" i="4"/>
  <c r="C17" i="4"/>
  <c r="C19" i="4"/>
  <c r="C24" i="4"/>
  <c r="O37" i="4"/>
  <c r="P37" i="4" s="1"/>
  <c r="L39" i="4"/>
  <c r="M39" i="4" s="1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20" i="1" s="1"/>
  <c r="H22" i="1"/>
  <c r="L25" i="1"/>
  <c r="L36" i="1" s="1"/>
  <c r="V25" i="1"/>
  <c r="L38" i="1"/>
  <c r="M38" i="1" s="1"/>
  <c r="Q25" i="1"/>
  <c r="L37" i="1" s="1"/>
  <c r="AE24" i="1"/>
  <c r="AE21" i="1"/>
  <c r="AE20" i="1"/>
  <c r="AE19" i="1"/>
  <c r="AE18" i="1"/>
  <c r="AE17" i="1"/>
  <c r="AE15" i="1"/>
  <c r="AE14" i="1"/>
  <c r="AE25" i="1" s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Z25" i="1" s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19" i="1"/>
  <c r="P17" i="1"/>
  <c r="P15" i="1"/>
  <c r="P14" i="1"/>
  <c r="M24" i="1"/>
  <c r="M19" i="1"/>
  <c r="M17" i="1"/>
  <c r="M16" i="1"/>
  <c r="M15" i="1"/>
  <c r="M14" i="1"/>
  <c r="K17" i="1"/>
  <c r="K16" i="1"/>
  <c r="K15" i="1"/>
  <c r="H17" i="1"/>
  <c r="H15" i="1"/>
  <c r="C24" i="1"/>
  <c r="C21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C36" i="1" s="1"/>
  <c r="B37" i="1"/>
  <c r="B38" i="1"/>
  <c r="C38" i="1" s="1"/>
  <c r="B39" i="1"/>
  <c r="B40" i="1"/>
  <c r="AE13" i="1"/>
  <c r="AD25" i="1"/>
  <c r="O39" i="1" s="1"/>
  <c r="P39" i="1" s="1"/>
  <c r="AE16" i="1"/>
  <c r="AC25" i="1"/>
  <c r="N39" i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5" i="1"/>
  <c r="F16" i="1"/>
  <c r="F17" i="1"/>
  <c r="F18" i="1"/>
  <c r="F19" i="1"/>
  <c r="P16" i="1"/>
  <c r="P16" i="5"/>
  <c r="P16" i="4"/>
  <c r="F22" i="1"/>
  <c r="F23" i="1"/>
  <c r="F24" i="1"/>
  <c r="C22" i="1"/>
  <c r="C23" i="1"/>
  <c r="O34" i="6"/>
  <c r="F22" i="6"/>
  <c r="C22" i="6"/>
  <c r="H20" i="6"/>
  <c r="H19" i="6"/>
  <c r="M18" i="6"/>
  <c r="M13" i="6"/>
  <c r="P19" i="6"/>
  <c r="P14" i="6"/>
  <c r="Z21" i="6"/>
  <c r="H22" i="6"/>
  <c r="K22" i="6"/>
  <c r="M13" i="5"/>
  <c r="H22" i="5"/>
  <c r="O38" i="5"/>
  <c r="K22" i="5"/>
  <c r="M14" i="4"/>
  <c r="H22" i="4"/>
  <c r="K22" i="4"/>
  <c r="Z21" i="4"/>
  <c r="F20" i="1"/>
  <c r="F13" i="1"/>
  <c r="C13" i="1"/>
  <c r="H16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H14" i="5"/>
  <c r="H24" i="5"/>
  <c r="K14" i="5"/>
  <c r="P15" i="5"/>
  <c r="P18" i="5"/>
  <c r="P13" i="5"/>
  <c r="P19" i="5"/>
  <c r="P14" i="5"/>
  <c r="H15" i="5"/>
  <c r="W18" i="5"/>
  <c r="R16" i="5"/>
  <c r="H13" i="5"/>
  <c r="K19" i="5"/>
  <c r="C14" i="5"/>
  <c r="C13" i="5"/>
  <c r="F23" i="7"/>
  <c r="AE21" i="5"/>
  <c r="AE20" i="5"/>
  <c r="C43" i="6"/>
  <c r="P15" i="4"/>
  <c r="H15" i="4"/>
  <c r="H14" i="4"/>
  <c r="K15" i="4"/>
  <c r="K14" i="4"/>
  <c r="C15" i="4"/>
  <c r="F15" i="4"/>
  <c r="P14" i="4"/>
  <c r="P13" i="4"/>
  <c r="P18" i="4"/>
  <c r="H24" i="4"/>
  <c r="K24" i="4"/>
  <c r="C14" i="4"/>
  <c r="W17" i="4"/>
  <c r="W25" i="4" s="1"/>
  <c r="Z17" i="4"/>
  <c r="C18" i="4"/>
  <c r="M13" i="4"/>
  <c r="W20" i="4"/>
  <c r="M20" i="4"/>
  <c r="P20" i="4"/>
  <c r="F43" i="4"/>
  <c r="Z14" i="7"/>
  <c r="D40" i="7"/>
  <c r="D37" i="7"/>
  <c r="B38" i="7"/>
  <c r="R17" i="7"/>
  <c r="F38" i="1"/>
  <c r="P16" i="7"/>
  <c r="F37" i="4"/>
  <c r="Z16" i="7"/>
  <c r="F37" i="1"/>
  <c r="F24" i="7"/>
  <c r="C23" i="7"/>
  <c r="C44" i="1"/>
  <c r="F36" i="1"/>
  <c r="C43" i="5"/>
  <c r="C36" i="4"/>
  <c r="C43" i="4"/>
  <c r="C15" i="7"/>
  <c r="F37" i="6"/>
  <c r="U13" i="7"/>
  <c r="U16" i="7"/>
  <c r="F45" i="6"/>
  <c r="AB18" i="7"/>
  <c r="C45" i="6"/>
  <c r="C45" i="5"/>
  <c r="F45" i="5"/>
  <c r="P38" i="5"/>
  <c r="M38" i="5"/>
  <c r="AE20" i="7"/>
  <c r="R16" i="7"/>
  <c r="C37" i="5"/>
  <c r="C40" i="5"/>
  <c r="F18" i="7"/>
  <c r="Z21" i="7"/>
  <c r="AE18" i="7"/>
  <c r="AE21" i="7"/>
  <c r="AE17" i="7"/>
  <c r="F36" i="4"/>
  <c r="C38" i="4"/>
  <c r="F38" i="4"/>
  <c r="K16" i="7"/>
  <c r="AB17" i="7"/>
  <c r="R13" i="7"/>
  <c r="P13" i="7"/>
  <c r="P14" i="7"/>
  <c r="M14" i="7"/>
  <c r="H16" i="7"/>
  <c r="C38" i="7"/>
  <c r="H15" i="6" l="1"/>
  <c r="H25" i="6"/>
  <c r="M21" i="6"/>
  <c r="P20" i="6"/>
  <c r="P25" i="6" s="1"/>
  <c r="M20" i="6"/>
  <c r="K20" i="6"/>
  <c r="K25" i="6" s="1"/>
  <c r="C25" i="6"/>
  <c r="K18" i="5"/>
  <c r="P21" i="5"/>
  <c r="M21" i="5"/>
  <c r="M25" i="5" s="1"/>
  <c r="K15" i="5"/>
  <c r="K20" i="5"/>
  <c r="K13" i="5"/>
  <c r="K21" i="5"/>
  <c r="K25" i="5" s="1"/>
  <c r="H18" i="5"/>
  <c r="H20" i="5"/>
  <c r="H21" i="5"/>
  <c r="F20" i="5"/>
  <c r="F21" i="5"/>
  <c r="C20" i="5"/>
  <c r="B46" i="5"/>
  <c r="C42" i="5" s="1"/>
  <c r="F13" i="5"/>
  <c r="F25" i="5"/>
  <c r="C25" i="5"/>
  <c r="H18" i="4"/>
  <c r="H13" i="4"/>
  <c r="B35" i="7"/>
  <c r="D34" i="7"/>
  <c r="C21" i="4"/>
  <c r="C13" i="4"/>
  <c r="P21" i="4"/>
  <c r="P25" i="4" s="1"/>
  <c r="L36" i="4"/>
  <c r="H21" i="4"/>
  <c r="H19" i="4"/>
  <c r="D46" i="4"/>
  <c r="L35" i="4"/>
  <c r="L40" i="4" s="1"/>
  <c r="M34" i="4" s="1"/>
  <c r="C20" i="4"/>
  <c r="C25" i="4" s="1"/>
  <c r="L40" i="6"/>
  <c r="M34" i="6" s="1"/>
  <c r="N40" i="6"/>
  <c r="E36" i="7"/>
  <c r="AB25" i="1"/>
  <c r="D35" i="7"/>
  <c r="F17" i="7"/>
  <c r="D46" i="6"/>
  <c r="M16" i="7"/>
  <c r="AD25" i="7"/>
  <c r="O38" i="7" s="1"/>
  <c r="P38" i="7" s="1"/>
  <c r="B46" i="6"/>
  <c r="C39" i="6" s="1"/>
  <c r="L25" i="7"/>
  <c r="U25" i="6"/>
  <c r="AB25" i="6"/>
  <c r="B36" i="7"/>
  <c r="AE25" i="7"/>
  <c r="R25" i="6"/>
  <c r="M25" i="6"/>
  <c r="AA25" i="7"/>
  <c r="L38" i="7" s="1"/>
  <c r="M38" i="7" s="1"/>
  <c r="AB14" i="7"/>
  <c r="AB25" i="7" s="1"/>
  <c r="Y25" i="7"/>
  <c r="O39" i="7" s="1"/>
  <c r="P39" i="7" s="1"/>
  <c r="P25" i="5"/>
  <c r="M25" i="4"/>
  <c r="U25" i="5"/>
  <c r="Z25" i="5"/>
  <c r="AE25" i="5"/>
  <c r="D46" i="5"/>
  <c r="X25" i="7"/>
  <c r="N39" i="7" s="1"/>
  <c r="D36" i="7"/>
  <c r="AC25" i="7"/>
  <c r="N38" i="7" s="1"/>
  <c r="AE25" i="4"/>
  <c r="S25" i="7"/>
  <c r="N37" i="7" s="1"/>
  <c r="Z25" i="7"/>
  <c r="O40" i="5"/>
  <c r="P35" i="5" s="1"/>
  <c r="T25" i="7"/>
  <c r="O37" i="7" s="1"/>
  <c r="P37" i="7" s="1"/>
  <c r="Q25" i="7"/>
  <c r="L37" i="7" s="1"/>
  <c r="M37" i="7" s="1"/>
  <c r="Z25" i="6"/>
  <c r="B46" i="4"/>
  <c r="C34" i="4" s="1"/>
  <c r="E40" i="7"/>
  <c r="W25" i="5"/>
  <c r="F21" i="1"/>
  <c r="F25" i="6"/>
  <c r="B40" i="7"/>
  <c r="U25" i="1"/>
  <c r="R25" i="1"/>
  <c r="E44" i="7"/>
  <c r="F44" i="7" s="1"/>
  <c r="W25" i="1"/>
  <c r="U25" i="4"/>
  <c r="AB25" i="4"/>
  <c r="E46" i="6"/>
  <c r="F39" i="6" s="1"/>
  <c r="F14" i="1"/>
  <c r="F25" i="1" s="1"/>
  <c r="AB25" i="5"/>
  <c r="B43" i="7"/>
  <c r="C43" i="7" s="1"/>
  <c r="D42" i="7"/>
  <c r="E43" i="7"/>
  <c r="F43" i="7" s="1"/>
  <c r="P20" i="1"/>
  <c r="P21" i="1"/>
  <c r="M21" i="1"/>
  <c r="M25" i="1" s="1"/>
  <c r="E42" i="7"/>
  <c r="O35" i="1"/>
  <c r="O40" i="1" s="1"/>
  <c r="P36" i="1" s="1"/>
  <c r="K21" i="1"/>
  <c r="K13" i="1"/>
  <c r="H24" i="1"/>
  <c r="H18" i="1"/>
  <c r="H14" i="1"/>
  <c r="H13" i="1"/>
  <c r="H21" i="1"/>
  <c r="H19" i="1"/>
  <c r="K14" i="1"/>
  <c r="K18" i="1"/>
  <c r="K24" i="1"/>
  <c r="B34" i="7"/>
  <c r="K19" i="1"/>
  <c r="D25" i="7"/>
  <c r="N34" i="7" s="1"/>
  <c r="P18" i="1"/>
  <c r="M18" i="1"/>
  <c r="E46" i="1"/>
  <c r="F42" i="1" s="1"/>
  <c r="E45" i="7"/>
  <c r="D45" i="7"/>
  <c r="B45" i="7"/>
  <c r="G25" i="7"/>
  <c r="H15" i="7" s="1"/>
  <c r="E41" i="7"/>
  <c r="I25" i="7"/>
  <c r="N35" i="7" s="1"/>
  <c r="D46" i="1"/>
  <c r="D41" i="7"/>
  <c r="M20" i="1"/>
  <c r="L35" i="1"/>
  <c r="L40" i="1" s="1"/>
  <c r="M34" i="1" s="1"/>
  <c r="B25" i="7"/>
  <c r="C21" i="7" s="1"/>
  <c r="B46" i="1"/>
  <c r="C42" i="1" s="1"/>
  <c r="C20" i="1"/>
  <c r="C25" i="1" s="1"/>
  <c r="M37" i="1"/>
  <c r="N40" i="5"/>
  <c r="N40" i="4"/>
  <c r="R25" i="7"/>
  <c r="O40" i="6"/>
  <c r="P34" i="6" s="1"/>
  <c r="N40" i="1"/>
  <c r="L40" i="5"/>
  <c r="M34" i="5" s="1"/>
  <c r="M37" i="5"/>
  <c r="W25" i="7"/>
  <c r="C37" i="1"/>
  <c r="U18" i="7"/>
  <c r="U25" i="7" s="1"/>
  <c r="B41" i="7"/>
  <c r="E37" i="7"/>
  <c r="F37" i="7" s="1"/>
  <c r="C18" i="7"/>
  <c r="B39" i="7"/>
  <c r="C37" i="6"/>
  <c r="C22" i="7"/>
  <c r="N25" i="7"/>
  <c r="N36" i="7" s="1"/>
  <c r="O25" i="7"/>
  <c r="P19" i="7" s="1"/>
  <c r="D39" i="7"/>
  <c r="F43" i="6"/>
  <c r="V25" i="7"/>
  <c r="L39" i="7" s="1"/>
  <c r="M39" i="7" s="1"/>
  <c r="E46" i="5"/>
  <c r="F42" i="5" s="1"/>
  <c r="B42" i="7"/>
  <c r="P15" i="7" l="1"/>
  <c r="L36" i="7"/>
  <c r="M15" i="7"/>
  <c r="F34" i="6"/>
  <c r="F36" i="6"/>
  <c r="C34" i="6"/>
  <c r="C36" i="6"/>
  <c r="F40" i="6"/>
  <c r="F35" i="6"/>
  <c r="C41" i="6"/>
  <c r="C35" i="6"/>
  <c r="M19" i="7"/>
  <c r="C40" i="6"/>
  <c r="F41" i="6"/>
  <c r="F42" i="6"/>
  <c r="P35" i="6"/>
  <c r="P40" i="6" s="1"/>
  <c r="P36" i="6"/>
  <c r="C42" i="6"/>
  <c r="M36" i="6"/>
  <c r="M35" i="6"/>
  <c r="M40" i="6" s="1"/>
  <c r="H25" i="5"/>
  <c r="P36" i="5"/>
  <c r="M21" i="7"/>
  <c r="M36" i="5"/>
  <c r="M20" i="7"/>
  <c r="C41" i="5"/>
  <c r="C34" i="5"/>
  <c r="F41" i="5"/>
  <c r="F39" i="5"/>
  <c r="C36" i="5"/>
  <c r="C39" i="5"/>
  <c r="F36" i="5"/>
  <c r="F34" i="5"/>
  <c r="P34" i="5"/>
  <c r="M35" i="5"/>
  <c r="H25" i="4"/>
  <c r="C35" i="4"/>
  <c r="C13" i="7"/>
  <c r="C42" i="4"/>
  <c r="C39" i="4"/>
  <c r="M18" i="7"/>
  <c r="M36" i="4"/>
  <c r="C41" i="4"/>
  <c r="C40" i="4"/>
  <c r="M35" i="4"/>
  <c r="C20" i="7"/>
  <c r="H25" i="1"/>
  <c r="K25" i="1"/>
  <c r="P25" i="1"/>
  <c r="P18" i="7"/>
  <c r="P21" i="7"/>
  <c r="H13" i="7"/>
  <c r="H21" i="7"/>
  <c r="F35" i="1"/>
  <c r="F34" i="1"/>
  <c r="F41" i="1"/>
  <c r="C35" i="1"/>
  <c r="C34" i="1"/>
  <c r="H18" i="7"/>
  <c r="H14" i="7"/>
  <c r="L34" i="7"/>
  <c r="C14" i="7"/>
  <c r="F40" i="1"/>
  <c r="F39" i="1"/>
  <c r="D46" i="7"/>
  <c r="C45" i="1"/>
  <c r="C39" i="1"/>
  <c r="F45" i="1"/>
  <c r="H19" i="7"/>
  <c r="H24" i="7"/>
  <c r="H20" i="7"/>
  <c r="L35" i="7"/>
  <c r="C41" i="1"/>
  <c r="C40" i="1"/>
  <c r="O36" i="7"/>
  <c r="P20" i="7"/>
  <c r="N40" i="7"/>
  <c r="P34" i="1"/>
  <c r="P35" i="1"/>
  <c r="M36" i="1"/>
  <c r="M35" i="1"/>
  <c r="B46" i="7"/>
  <c r="C34" i="7" s="1"/>
  <c r="C46" i="6" l="1"/>
  <c r="F46" i="6"/>
  <c r="M25" i="7"/>
  <c r="P40" i="5"/>
  <c r="C46" i="5"/>
  <c r="M40" i="5"/>
  <c r="F46" i="5"/>
  <c r="C25" i="7"/>
  <c r="C36" i="7"/>
  <c r="M40" i="4"/>
  <c r="C46" i="4"/>
  <c r="P25" i="7"/>
  <c r="C42" i="7"/>
  <c r="F46" i="1"/>
  <c r="L40" i="7"/>
  <c r="M36" i="7" s="1"/>
  <c r="C45" i="7"/>
  <c r="C46" i="1"/>
  <c r="C39" i="7"/>
  <c r="C35" i="7"/>
  <c r="P40" i="1"/>
  <c r="M40" i="1"/>
  <c r="H25" i="7"/>
  <c r="C41" i="7"/>
  <c r="C40" i="7"/>
  <c r="M35" i="7" l="1"/>
  <c r="M34" i="7"/>
  <c r="C46" i="7"/>
  <c r="M40" i="7" l="1"/>
  <c r="E34" i="4" l="1"/>
  <c r="E13" i="7"/>
  <c r="E34" i="7" l="1"/>
  <c r="J18" i="7" l="1"/>
  <c r="J25" i="4"/>
  <c r="K18" i="4" s="1"/>
  <c r="E39" i="4"/>
  <c r="E35" i="4"/>
  <c r="E14" i="7"/>
  <c r="E25" i="4"/>
  <c r="F14" i="4" s="1"/>
  <c r="E46" i="4" l="1"/>
  <c r="F39" i="4" s="1"/>
  <c r="O34" i="4"/>
  <c r="F21" i="4"/>
  <c r="F20" i="4"/>
  <c r="F13" i="4"/>
  <c r="O35" i="4"/>
  <c r="K21" i="4"/>
  <c r="K20" i="4"/>
  <c r="K19" i="4"/>
  <c r="K13" i="4"/>
  <c r="E35" i="7"/>
  <c r="E25" i="7"/>
  <c r="J25" i="7"/>
  <c r="E39" i="7"/>
  <c r="K18" i="7" l="1"/>
  <c r="K15" i="7"/>
  <c r="F42" i="4"/>
  <c r="F41" i="4"/>
  <c r="F40" i="4"/>
  <c r="F35" i="4"/>
  <c r="F34" i="4"/>
  <c r="F25" i="4"/>
  <c r="K25" i="4"/>
  <c r="E46" i="7"/>
  <c r="O35" i="7"/>
  <c r="K19" i="7"/>
  <c r="K20" i="7"/>
  <c r="K13" i="7"/>
  <c r="K14" i="7"/>
  <c r="K24" i="7"/>
  <c r="K21" i="7"/>
  <c r="O34" i="7"/>
  <c r="F20" i="7"/>
  <c r="F21" i="7"/>
  <c r="F13" i="7"/>
  <c r="F14" i="7"/>
  <c r="O40" i="4"/>
  <c r="F39" i="7" l="1"/>
  <c r="F36" i="7"/>
  <c r="F46" i="4"/>
  <c r="F25" i="7"/>
  <c r="F42" i="7"/>
  <c r="F41" i="7"/>
  <c r="F40" i="7"/>
  <c r="F45" i="7"/>
  <c r="F34" i="7"/>
  <c r="O40" i="7"/>
  <c r="P36" i="7" s="1"/>
  <c r="K25" i="7"/>
  <c r="F35" i="7"/>
  <c r="P34" i="4"/>
  <c r="P36" i="4"/>
  <c r="P35" i="4"/>
  <c r="P35" i="7" l="1"/>
  <c r="P34" i="7"/>
  <c r="P40" i="7" s="1"/>
  <c r="P40" i="4"/>
  <c r="F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<sst xmlns="http://schemas.openxmlformats.org/spreadsheetml/2006/main" count="457" uniqueCount="62">
  <si>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</si>
  <si>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</si>
  <si>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</si>
  <si>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</si>
  <si>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</si>
  <si>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</si>
  <si>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</si>
  <si>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</si>
  <si>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</si>
  <si>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</si>
  <si>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</si>
  <si>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</si>
  <si>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</si>
  <si>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</si>
  <si>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</si>
  <si>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</si>
  <si>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</si>
  <si>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</si>
  <si>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</si>
  <si>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</si>
  <si>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</si>
  <si>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</si>
  <si>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</si>
  <si>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</si>
  <si>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</si>
  <si>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</si>
  <si>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</si>
  <si>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</si>
  <si>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</si>
  <si>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</si>
  <si>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</si>
  <si>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</si>
  <si>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</si>
  <si>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</si>
  <si>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</si>
  <si>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</si>
  <si>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</si>
  <si>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</si>
  <si>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</si>
  <si>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</si>
  <si>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</si>
  <si>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</si>
  <si>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</si>
  <si>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</si>
  <si>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</si>
  <si>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</si>
  <si>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</si>
  <si>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</si>
  <si>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</si>
  <si>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</si>
  <si>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</si>
  <si>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</si>
  <si>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</si>
  <si>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</si>
  <si>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</si>
  <si>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</si>
  <si>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</si>
  <si>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</si>
  <si>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</si>
  <si>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</si>
  <si>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INSTITUT MUNICIPAL DE L'HABITATGE I LA REHABILITACIÓ DE BARCELONA (IMHAB)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</si>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</sst>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  <numFmt numFmtId="167" formatCode="_-* #,##0.00\ [$€-C0A]_-;\-* #,##0.00\ [$€-C0A]_-;_-* &quot;-&quot;??\ [$€-C0A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167" fontId="10" fillId="0" borderId="0" xfId="0" applyNumberFormat="1" applyFont="1" applyAlignment="1" applyProtection="1">
      <alignment horizontal="center" vertical="center"/>
      <protection locked="0"/>
    </xf>
    <xf numFmtId="165" fontId="42" fillId="0" borderId="1" xfId="0" applyNumberFormat="1" applyFont="1" applyBorder="1" applyAlignment="1" applyProtection="1">
      <alignment vertical="center"/>
      <protection locked="0"/>
    </xf>
    <xf numFmtId="167" fontId="4" fillId="0" borderId="5" xfId="0" applyNumberFormat="1" applyFont="1" applyBorder="1" applyAlignment="1" applyProtection="1">
      <alignment horizontal="right" vertical="center"/>
      <protection locked="0"/>
    </xf>
    <xf numFmtId="167" fontId="4" fillId="0" borderId="4" xfId="0" applyNumberFormat="1" applyFont="1" applyBorder="1" applyAlignment="1" applyProtection="1">
      <alignment horizontal="right" vertical="center"/>
      <protection locked="0"/>
    </xf>
    <xf numFmtId="167" fontId="4" fillId="0" borderId="1" xfId="0" applyNumberFormat="1" applyFont="1" applyBorder="1" applyAlignment="1" applyProtection="1">
      <alignment horizontal="right" vertical="center"/>
      <protection locked="0"/>
    </xf>
    <xf numFmtId="167" fontId="24" fillId="0" borderId="1" xfId="0" applyNumberFormat="1" applyFont="1" applyBorder="1" applyAlignment="1" applyProtection="1">
      <alignment horizontal="right" vertical="center"/>
      <protection locked="0"/>
    </xf>
    <xf numFmtId="167" fontId="24" fillId="0" borderId="2" xfId="0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39-4494-95F9-7B408AE86B92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39-4494-95F9-7B408AE86B92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39-4494-95F9-7B408AE86B92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39-4494-95F9-7B408AE86B92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39-4494-95F9-7B408AE86B92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39-4494-95F9-7B408AE86B92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39-4494-95F9-7B408AE86B92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39-4494-95F9-7B408AE86B92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39-4494-95F9-7B408AE86B92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39-4494-95F9-7B408AE86B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43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112</c:v>
                </c:pt>
                <c:pt idx="8">
                  <c:v>1915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39-4494-95F9-7B408AE86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A7-4687-A704-4598C64D1AC6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A7-4687-A704-4598C64D1AC6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7-4687-A704-4598C64D1AC6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A7-4687-A704-4598C64D1AC6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A7-4687-A704-4598C64D1AC6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A7-4687-A704-4598C64D1AC6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A7-4687-A704-4598C64D1AC6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A7-4687-A704-4598C64D1AC6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A7-4687-A704-4598C64D1AC6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A7-4687-A704-4598C64D1AC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53038363.973100007</c:v>
                </c:pt>
                <c:pt idx="1">
                  <c:v>6578774.1560000004</c:v>
                </c:pt>
                <c:pt idx="2">
                  <c:v>205452.14</c:v>
                </c:pt>
                <c:pt idx="3">
                  <c:v>0</c:v>
                </c:pt>
                <c:pt idx="4">
                  <c:v>0</c:v>
                </c:pt>
                <c:pt idx="5">
                  <c:v>1331815.1277000001</c:v>
                </c:pt>
                <c:pt idx="6">
                  <c:v>521790.48749999999</c:v>
                </c:pt>
                <c:pt idx="7">
                  <c:v>1907355.1400000001</c:v>
                </c:pt>
                <c:pt idx="8">
                  <c:v>3694909.24</c:v>
                </c:pt>
                <c:pt idx="9">
                  <c:v>0</c:v>
                </c:pt>
                <c:pt idx="10">
                  <c:v>0</c:v>
                </c:pt>
                <c:pt idx="11">
                  <c:v>1274898.7735000001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A7-4687-A704-4598C64D1A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CD-4D5E-A0F5-4F17D12989EF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D-4D5E-A0F5-4F17D12989EF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CD-4D5E-A0F5-4F17D12989EF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CD-4D5E-A0F5-4F17D12989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57</c:v>
                </c:pt>
                <c:pt idx="1">
                  <c:v>1751</c:v>
                </c:pt>
                <c:pt idx="2">
                  <c:v>290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CD-4D5E-A0F5-4F17D1298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D2-4F57-8CC8-EBAD5FD014F0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D2-4F57-8CC8-EBAD5FD014F0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D2-4F57-8CC8-EBAD5FD014F0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D2-4F57-8CC8-EBAD5FD014F0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D2-4F57-8CC8-EBAD5FD014F0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D2-4F57-8CC8-EBAD5FD014F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49822322.688999996</c:v>
                </c:pt>
                <c:pt idx="1">
                  <c:v>18049679.368400004</c:v>
                </c:pt>
                <c:pt idx="2">
                  <c:v>681356.9804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7D2-4F57-8CC8-EBAD5FD014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3" zoomScale="85" zoomScaleNormal="85" workbookViewId="0">
      <selection activeCell="D45" sqref="D45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44704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60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18</v>
      </c>
      <c r="H13" s="20">
        <f t="shared" ref="H13:H24" si="2">IF(G13,G13/$G$25,"")</f>
        <v>4.8128342245989303E-2</v>
      </c>
      <c r="I13" s="4">
        <v>4320923.1099999994</v>
      </c>
      <c r="J13" s="5">
        <v>5121579.9817000013</v>
      </c>
      <c r="K13" s="21">
        <f t="shared" ref="K13:K24" si="3">IF(J13,J13/$J$25,"")</f>
        <v>0.66881779613158265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>
        <v>2</v>
      </c>
      <c r="C14" s="20">
        <f t="shared" si="0"/>
        <v>0.22222222222222221</v>
      </c>
      <c r="D14" s="6">
        <v>1860414.1900000002</v>
      </c>
      <c r="E14" s="7">
        <v>2057063.3875000002</v>
      </c>
      <c r="F14" s="21">
        <f t="shared" si="1"/>
        <v>0.95564653130330546</v>
      </c>
      <c r="G14" s="2">
        <v>1</v>
      </c>
      <c r="H14" s="20">
        <f t="shared" si="2"/>
        <v>2.6737967914438501E-3</v>
      </c>
      <c r="I14" s="95">
        <v>32430</v>
      </c>
      <c r="J14" s="7">
        <v>39240.299999999996</v>
      </c>
      <c r="K14" s="21">
        <f t="shared" si="3"/>
        <v>5.1243192646248182E-3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2.6737967914438501E-3</v>
      </c>
      <c r="I18" s="95">
        <v>223451.14</v>
      </c>
      <c r="J18" s="66">
        <v>270375.87940000003</v>
      </c>
      <c r="K18" s="63">
        <f t="shared" si="3"/>
        <v>3.5307893351969703E-2</v>
      </c>
      <c r="L18" s="67">
        <v>1</v>
      </c>
      <c r="M18" s="62">
        <f t="shared" si="4"/>
        <v>2.2222222222222223E-2</v>
      </c>
      <c r="N18" s="95">
        <v>90960.24</v>
      </c>
      <c r="O18" s="66">
        <v>110061.8904</v>
      </c>
      <c r="P18" s="63">
        <f t="shared" si="5"/>
        <v>0.53719679937103892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2.6737967914438501E-3</v>
      </c>
      <c r="I19" s="96">
        <v>3313.75</v>
      </c>
      <c r="J19" s="96">
        <f t="shared" ref="J19" si="12">+I19*1.21</f>
        <v>4009.6374999999998</v>
      </c>
      <c r="K19" s="21">
        <f t="shared" si="3"/>
        <v>5.2361125387451407E-4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4</v>
      </c>
      <c r="C20" s="62">
        <f t="shared" si="0"/>
        <v>0.44444444444444442</v>
      </c>
      <c r="D20" s="65">
        <v>59331.18</v>
      </c>
      <c r="E20" s="66">
        <v>71790.73</v>
      </c>
      <c r="F20" s="21">
        <f t="shared" si="1"/>
        <v>3.3351700546093231E-2</v>
      </c>
      <c r="G20" s="64">
        <v>23</v>
      </c>
      <c r="H20" s="62">
        <f t="shared" si="2"/>
        <v>6.1497326203208559E-2</v>
      </c>
      <c r="I20" s="65">
        <v>290437.94</v>
      </c>
      <c r="J20" s="66">
        <v>349794.93</v>
      </c>
      <c r="K20" s="63">
        <f t="shared" si="3"/>
        <v>4.5679082434820578E-2</v>
      </c>
      <c r="L20" s="64">
        <v>1</v>
      </c>
      <c r="M20" s="62">
        <f t="shared" si="4"/>
        <v>2.2222222222222223E-2</v>
      </c>
      <c r="N20" s="65">
        <v>14685</v>
      </c>
      <c r="O20" s="66">
        <v>17768.849999999999</v>
      </c>
      <c r="P20" s="63">
        <f t="shared" si="5"/>
        <v>8.6727288744661471E-2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89" t="s">
        <v>51</v>
      </c>
      <c r="B21" s="2">
        <v>3</v>
      </c>
      <c r="C21" s="20">
        <f t="shared" si="0"/>
        <v>0.33333333333333331</v>
      </c>
      <c r="D21" s="6">
        <v>19571.652892561986</v>
      </c>
      <c r="E21" s="7">
        <v>23681.7</v>
      </c>
      <c r="F21" s="21">
        <f t="shared" si="1"/>
        <v>1.1001768150601283E-2</v>
      </c>
      <c r="G21" s="2">
        <v>327</v>
      </c>
      <c r="H21" s="20">
        <f t="shared" si="2"/>
        <v>0.87433155080213909</v>
      </c>
      <c r="I21" s="91">
        <v>494017.80165289261</v>
      </c>
      <c r="J21" s="91">
        <v>597761.54</v>
      </c>
      <c r="K21" s="21">
        <f t="shared" si="3"/>
        <v>7.8060590134983662E-2</v>
      </c>
      <c r="L21" s="2">
        <v>43</v>
      </c>
      <c r="M21" s="20">
        <f t="shared" si="4"/>
        <v>0.9555555555555556</v>
      </c>
      <c r="N21" s="6">
        <v>63678.628099173555</v>
      </c>
      <c r="O21" s="7">
        <v>77051.14</v>
      </c>
      <c r="P21" s="21">
        <f t="shared" si="5"/>
        <v>0.37607591188429951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>
        <v>3</v>
      </c>
      <c r="H24" s="62">
        <f t="shared" si="2"/>
        <v>8.0213903743315516E-3</v>
      </c>
      <c r="I24" s="65">
        <v>1053635.3500000001</v>
      </c>
      <c r="J24" s="66">
        <v>1274898.7735000001</v>
      </c>
      <c r="K24" s="63">
        <f t="shared" si="3"/>
        <v>0.16648670742814412</v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3">SUM(B13:B24)</f>
        <v>9</v>
      </c>
      <c r="C25" s="17">
        <f t="shared" si="13"/>
        <v>1</v>
      </c>
      <c r="D25" s="18">
        <f t="shared" si="13"/>
        <v>1939317.0228925622</v>
      </c>
      <c r="E25" s="18">
        <f t="shared" si="13"/>
        <v>2152535.8175000004</v>
      </c>
      <c r="F25" s="19">
        <f t="shared" si="13"/>
        <v>1</v>
      </c>
      <c r="G25" s="16">
        <f t="shared" si="13"/>
        <v>374</v>
      </c>
      <c r="H25" s="17">
        <f t="shared" si="13"/>
        <v>1</v>
      </c>
      <c r="I25" s="18">
        <f t="shared" si="13"/>
        <v>6418209.0916528925</v>
      </c>
      <c r="J25" s="18">
        <f t="shared" si="13"/>
        <v>7657661.0421000011</v>
      </c>
      <c r="K25" s="19">
        <f t="shared" si="13"/>
        <v>1.0000000000000002</v>
      </c>
      <c r="L25" s="16">
        <f t="shared" si="13"/>
        <v>45</v>
      </c>
      <c r="M25" s="17">
        <f t="shared" si="13"/>
        <v>1</v>
      </c>
      <c r="N25" s="18">
        <f t="shared" si="13"/>
        <v>169323.86809917356</v>
      </c>
      <c r="O25" s="18">
        <f t="shared" si="13"/>
        <v>204881.88040000002</v>
      </c>
      <c r="P25" s="19">
        <f t="shared" si="13"/>
        <v>1</v>
      </c>
      <c r="Q25" s="16">
        <f t="shared" si="13"/>
        <v>0</v>
      </c>
      <c r="R25" s="17">
        <f t="shared" si="13"/>
        <v>0</v>
      </c>
      <c r="S25" s="18">
        <f t="shared" si="13"/>
        <v>0</v>
      </c>
      <c r="T25" s="18">
        <f t="shared" si="13"/>
        <v>0</v>
      </c>
      <c r="U25" s="19">
        <f t="shared" si="13"/>
        <v>0</v>
      </c>
      <c r="V25" s="16">
        <f t="shared" si="13"/>
        <v>0</v>
      </c>
      <c r="W25" s="17">
        <f t="shared" si="13"/>
        <v>0</v>
      </c>
      <c r="X25" s="18">
        <f t="shared" si="13"/>
        <v>0</v>
      </c>
      <c r="Y25" s="18">
        <f t="shared" si="13"/>
        <v>0</v>
      </c>
      <c r="Z25" s="19">
        <f t="shared" si="13"/>
        <v>0</v>
      </c>
      <c r="AA25" s="16">
        <f t="shared" si="13"/>
        <v>0</v>
      </c>
      <c r="AB25" s="17">
        <f t="shared" si="13"/>
        <v>0</v>
      </c>
      <c r="AC25" s="18">
        <f t="shared" si="13"/>
        <v>0</v>
      </c>
      <c r="AD25" s="18">
        <f t="shared" si="13"/>
        <v>0</v>
      </c>
      <c r="AE25" s="19">
        <f t="shared" si="13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35" customHeight="1" x14ac:dyDescent="0.3">
      <c r="A27" s="125" t="s">
        <v>61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customHeight="1" x14ac:dyDescent="0.2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4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03"/>
      <c r="B32" s="122"/>
      <c r="C32" s="123"/>
      <c r="D32" s="123"/>
      <c r="E32" s="123"/>
      <c r="F32" s="124"/>
      <c r="G32" s="24"/>
      <c r="J32" s="115"/>
      <c r="K32" s="116"/>
      <c r="L32" s="110"/>
      <c r="M32" s="111"/>
      <c r="N32" s="111"/>
      <c r="O32" s="111"/>
      <c r="P32" s="11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04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7"/>
      <c r="K33" s="118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4">B13+G13+L13+Q13+AA13+V13</f>
        <v>18</v>
      </c>
      <c r="C34" s="8">
        <f t="shared" ref="C34:C43" si="15">IF(B34,B34/$B$46,"")</f>
        <v>4.2056074766355138E-2</v>
      </c>
      <c r="D34" s="10">
        <f t="shared" ref="D34:D45" si="16">D13+I13+N13+S13+AC13+X13</f>
        <v>4320923.1099999994</v>
      </c>
      <c r="E34" s="11">
        <f t="shared" ref="E34:E45" si="17">E13+J13+O13+T13+AD13+Y13</f>
        <v>5121579.9817000013</v>
      </c>
      <c r="F34" s="21">
        <f t="shared" ref="F34:F43" si="18">IF(E34,E34/$E$46,"")</f>
        <v>0.51138689117285963</v>
      </c>
      <c r="J34" s="149" t="s">
        <v>3</v>
      </c>
      <c r="K34" s="150"/>
      <c r="L34" s="54">
        <f>B25</f>
        <v>9</v>
      </c>
      <c r="M34" s="8">
        <f t="shared" ref="M34:M39" si="19">IF(L34,L34/$L$40,"")</f>
        <v>2.1028037383177569E-2</v>
      </c>
      <c r="N34" s="55">
        <f>D25</f>
        <v>1939317.0228925622</v>
      </c>
      <c r="O34" s="55">
        <f>E25</f>
        <v>2152535.8175000004</v>
      </c>
      <c r="P34" s="56">
        <f t="shared" ref="P34:P39" si="20">IF(O34,O34/$O$40,"")</f>
        <v>0.21492949515242651</v>
      </c>
    </row>
    <row r="35" spans="1:33" s="24" customFormat="1" ht="30" customHeight="1" x14ac:dyDescent="0.25">
      <c r="A35" s="41" t="s">
        <v>18</v>
      </c>
      <c r="B35" s="12">
        <f t="shared" si="14"/>
        <v>3</v>
      </c>
      <c r="C35" s="8">
        <f t="shared" si="15"/>
        <v>7.0093457943925233E-3</v>
      </c>
      <c r="D35" s="13">
        <f t="shared" si="16"/>
        <v>1892844.1900000002</v>
      </c>
      <c r="E35" s="14">
        <f t="shared" si="17"/>
        <v>2096303.6875000002</v>
      </c>
      <c r="F35" s="21">
        <f t="shared" si="18"/>
        <v>0.20931474848294601</v>
      </c>
      <c r="J35" s="145" t="s">
        <v>1</v>
      </c>
      <c r="K35" s="146"/>
      <c r="L35" s="57">
        <f>G25</f>
        <v>374</v>
      </c>
      <c r="M35" s="8">
        <f t="shared" si="19"/>
        <v>0.87383177570093462</v>
      </c>
      <c r="N35" s="58">
        <f>I25</f>
        <v>6418209.0916528925</v>
      </c>
      <c r="O35" s="58">
        <f>J25</f>
        <v>7657661.0421000011</v>
      </c>
      <c r="P35" s="56">
        <f t="shared" si="20"/>
        <v>0.76461316390009726</v>
      </c>
    </row>
    <row r="36" spans="1:33" ht="30" customHeight="1" x14ac:dyDescent="0.25">
      <c r="A36" s="41" t="s">
        <v>19</v>
      </c>
      <c r="B36" s="12">
        <f t="shared" si="14"/>
        <v>0</v>
      </c>
      <c r="C36" s="8" t="str">
        <f t="shared" si="15"/>
        <v/>
      </c>
      <c r="D36" s="13">
        <f t="shared" si="16"/>
        <v>0</v>
      </c>
      <c r="E36" s="14">
        <f t="shared" si="17"/>
        <v>0</v>
      </c>
      <c r="F36" s="21" t="str">
        <f t="shared" si="18"/>
        <v/>
      </c>
      <c r="G36" s="24"/>
      <c r="J36" s="145" t="s">
        <v>2</v>
      </c>
      <c r="K36" s="146"/>
      <c r="L36" s="57">
        <f>L25</f>
        <v>45</v>
      </c>
      <c r="M36" s="8">
        <f t="shared" si="19"/>
        <v>0.10514018691588785</v>
      </c>
      <c r="N36" s="58">
        <f>N25</f>
        <v>169323.86809917356</v>
      </c>
      <c r="O36" s="58">
        <f>O25</f>
        <v>204881.88040000002</v>
      </c>
      <c r="P36" s="56">
        <f t="shared" si="20"/>
        <v>2.0457340947476164E-2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4"/>
        <v>0</v>
      </c>
      <c r="C37" s="8" t="str">
        <f t="shared" si="15"/>
        <v/>
      </c>
      <c r="D37" s="13">
        <f t="shared" si="16"/>
        <v>0</v>
      </c>
      <c r="E37" s="14">
        <f t="shared" si="17"/>
        <v>0</v>
      </c>
      <c r="F37" s="21" t="str">
        <f t="shared" si="18"/>
        <v/>
      </c>
      <c r="G37" s="24"/>
      <c r="J37" s="145" t="s">
        <v>34</v>
      </c>
      <c r="K37" s="146"/>
      <c r="L37" s="57">
        <f>Q25</f>
        <v>0</v>
      </c>
      <c r="M37" s="8" t="str">
        <f t="shared" si="19"/>
        <v/>
      </c>
      <c r="N37" s="58">
        <f>S25</f>
        <v>0</v>
      </c>
      <c r="O37" s="58">
        <f>T25</f>
        <v>0</v>
      </c>
      <c r="P37" s="56" t="str">
        <f t="shared" si="20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4"/>
        <v>0</v>
      </c>
      <c r="C38" s="8" t="str">
        <f t="shared" si="15"/>
        <v/>
      </c>
      <c r="D38" s="13">
        <f t="shared" si="16"/>
        <v>0</v>
      </c>
      <c r="E38" s="22">
        <f t="shared" si="17"/>
        <v>0</v>
      </c>
      <c r="F38" s="21" t="str">
        <f t="shared" si="18"/>
        <v/>
      </c>
      <c r="G38" s="24"/>
      <c r="J38" s="145" t="s">
        <v>5</v>
      </c>
      <c r="K38" s="146"/>
      <c r="L38" s="57">
        <f>V25</f>
        <v>0</v>
      </c>
      <c r="M38" s="8" t="str">
        <f t="shared" si="19"/>
        <v/>
      </c>
      <c r="N38" s="58">
        <f>X25</f>
        <v>0</v>
      </c>
      <c r="O38" s="58">
        <f>Y25</f>
        <v>0</v>
      </c>
      <c r="P38" s="56" t="str">
        <f t="shared" si="20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4"/>
        <v>2</v>
      </c>
      <c r="C39" s="8">
        <f t="shared" si="15"/>
        <v>4.6728971962616819E-3</v>
      </c>
      <c r="D39" s="13">
        <f t="shared" si="16"/>
        <v>314411.38</v>
      </c>
      <c r="E39" s="22">
        <f t="shared" si="17"/>
        <v>380437.76980000001</v>
      </c>
      <c r="F39" s="21">
        <f t="shared" si="18"/>
        <v>3.7986498127123056E-2</v>
      </c>
      <c r="G39" s="24"/>
      <c r="J39" s="145" t="s">
        <v>4</v>
      </c>
      <c r="K39" s="146"/>
      <c r="L39" s="57">
        <f>AA25</f>
        <v>0</v>
      </c>
      <c r="M39" s="8" t="str">
        <f t="shared" si="19"/>
        <v/>
      </c>
      <c r="N39" s="58">
        <f>AC25</f>
        <v>0</v>
      </c>
      <c r="O39" s="58">
        <f>AD25</f>
        <v>0</v>
      </c>
      <c r="P39" s="56" t="str">
        <f t="shared" si="20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4"/>
        <v>1</v>
      </c>
      <c r="C40" s="8">
        <f t="shared" si="15"/>
        <v>2.3364485981308409E-3</v>
      </c>
      <c r="D40" s="13">
        <f t="shared" si="16"/>
        <v>3313.75</v>
      </c>
      <c r="E40" s="14">
        <f t="shared" si="17"/>
        <v>4009.6374999999998</v>
      </c>
      <c r="F40" s="21">
        <f t="shared" si="18"/>
        <v>4.0036005747868928E-4</v>
      </c>
      <c r="G40" s="24"/>
      <c r="J40" s="147" t="s">
        <v>0</v>
      </c>
      <c r="K40" s="148"/>
      <c r="L40" s="79">
        <f>SUM(L34:L39)</f>
        <v>428</v>
      </c>
      <c r="M40" s="17">
        <f>SUM(M34:M39)</f>
        <v>1</v>
      </c>
      <c r="N40" s="80">
        <f>SUM(N34:N39)</f>
        <v>8526849.9826446287</v>
      </c>
      <c r="O40" s="81">
        <f>SUM(O34:O39)</f>
        <v>10015078.740000002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4"/>
        <v>28</v>
      </c>
      <c r="C41" s="8">
        <f t="shared" si="15"/>
        <v>6.5420560747663545E-2</v>
      </c>
      <c r="D41" s="13">
        <f t="shared" si="16"/>
        <v>364454.12</v>
      </c>
      <c r="E41" s="14">
        <f t="shared" si="17"/>
        <v>439354.50999999995</v>
      </c>
      <c r="F41" s="21">
        <f t="shared" si="18"/>
        <v>4.3869301620687993E-2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89" t="s">
        <v>50</v>
      </c>
      <c r="B42" s="12">
        <f t="shared" si="14"/>
        <v>373</v>
      </c>
      <c r="C42" s="8">
        <f t="shared" si="15"/>
        <v>0.87149532710280375</v>
      </c>
      <c r="D42" s="13">
        <f t="shared" si="16"/>
        <v>577268.08264462813</v>
      </c>
      <c r="E42" s="14">
        <f t="shared" si="17"/>
        <v>698494.38</v>
      </c>
      <c r="F42" s="21">
        <f t="shared" si="18"/>
        <v>6.9744272424961465E-2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4"/>
        <v>0</v>
      </c>
      <c r="C43" s="8" t="str">
        <f t="shared" si="15"/>
        <v/>
      </c>
      <c r="D43" s="13">
        <f t="shared" si="16"/>
        <v>0</v>
      </c>
      <c r="E43" s="14">
        <f t="shared" si="17"/>
        <v>0</v>
      </c>
      <c r="F43" s="21" t="str">
        <f t="shared" si="18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4"/>
        <v>0</v>
      </c>
      <c r="C44" s="8" t="str">
        <f t="shared" ref="C44" si="21">IF(B44,B44/$B$46,"")</f>
        <v/>
      </c>
      <c r="D44" s="13">
        <f t="shared" si="16"/>
        <v>0</v>
      </c>
      <c r="E44" s="14">
        <f t="shared" si="17"/>
        <v>0</v>
      </c>
      <c r="F44" s="21" t="str">
        <f t="shared" ref="F44" si="22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4"/>
        <v>3</v>
      </c>
      <c r="C45" s="8">
        <f t="shared" ref="C45" si="23">IF(B45,B45/$B$46,"")</f>
        <v>7.0093457943925233E-3</v>
      </c>
      <c r="D45" s="13">
        <f t="shared" si="16"/>
        <v>1053635.3500000001</v>
      </c>
      <c r="E45" s="14">
        <f t="shared" si="17"/>
        <v>1274898.7735000001</v>
      </c>
      <c r="F45" s="21">
        <f t="shared" ref="F45" si="24">IF(E45,E45/$E$46,"")</f>
        <v>0.12729792811394311</v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428</v>
      </c>
      <c r="C46" s="17">
        <f>SUM(C34:C45)</f>
        <v>1</v>
      </c>
      <c r="D46" s="18">
        <f>SUM(D34:D45)</f>
        <v>8526849.9826446287</v>
      </c>
      <c r="E46" s="18">
        <f>SUM(E34:E45)</f>
        <v>10015078.740000002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ht="15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ht="15" x14ac:dyDescent="0.25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2" zoomScale="90" zoomScaleNormal="90" workbookViewId="0">
      <selection activeCell="E39" sqref="E39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55</v>
      </c>
      <c r="C7" s="31"/>
      <c r="D7" s="31"/>
      <c r="E7" s="31"/>
      <c r="F7" s="31"/>
      <c r="H7" s="69"/>
      <c r="I7" s="84" t="s">
        <v>46</v>
      </c>
      <c r="J7" s="85">
        <v>44819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INSTITUT MUNICIPAL DE L'HABITATGE I LA REHABILITACIÓ DE BARCELONA (IMHAB)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>
        <v>1</v>
      </c>
      <c r="C13" s="20">
        <f t="shared" ref="C13:C21" si="0">IF(B13,B13/$B$25,"")</f>
        <v>0.05</v>
      </c>
      <c r="D13" s="4">
        <v>7992353.5300000003</v>
      </c>
      <c r="E13" s="5">
        <v>8791588.8830000013</v>
      </c>
      <c r="F13" s="21">
        <f t="shared" ref="F13:F24" si="1">IF(E13,E13/$E$25,"")</f>
        <v>0.94306759532194306</v>
      </c>
      <c r="G13" s="1">
        <v>8</v>
      </c>
      <c r="H13" s="20">
        <f t="shared" ref="H13:H21" si="2">IF(G13,G13/$G$25,"")</f>
        <v>1.7777777777777778E-2</v>
      </c>
      <c r="I13" s="97">
        <v>1396178.37</v>
      </c>
      <c r="J13" s="98">
        <v>1689375.8277</v>
      </c>
      <c r="K13" s="21">
        <f t="shared" ref="K13:K21" si="3">IF(J13,J13/$J$25,"")</f>
        <v>0.54724245781093783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>
        <v>1</v>
      </c>
      <c r="C14" s="20">
        <f t="shared" si="0"/>
        <v>0.05</v>
      </c>
      <c r="D14" s="6">
        <v>177746.75</v>
      </c>
      <c r="E14" s="7">
        <v>215073.5675</v>
      </c>
      <c r="F14" s="21">
        <f t="shared" si="1"/>
        <v>2.3070791277756405E-2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2.2222222222222222E-3</v>
      </c>
      <c r="I18" s="65">
        <v>68150</v>
      </c>
      <c r="J18" s="66">
        <v>82461.5</v>
      </c>
      <c r="K18" s="63">
        <f t="shared" si="3"/>
        <v>2.6711897491876635E-2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4.4444444444444444E-3</v>
      </c>
      <c r="I19" s="6">
        <v>45343.636363636368</v>
      </c>
      <c r="J19" s="7">
        <v>54865.8</v>
      </c>
      <c r="K19" s="21">
        <f t="shared" si="3"/>
        <v>1.7772774269323322E-2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9</v>
      </c>
      <c r="C20" s="62">
        <f t="shared" si="0"/>
        <v>0.45</v>
      </c>
      <c r="D20" s="65">
        <v>238281.87603305787</v>
      </c>
      <c r="E20" s="66">
        <v>288321.07</v>
      </c>
      <c r="F20" s="21">
        <f t="shared" si="1"/>
        <v>3.0927999680618094E-2</v>
      </c>
      <c r="G20" s="64">
        <v>23</v>
      </c>
      <c r="H20" s="62">
        <f t="shared" si="2"/>
        <v>5.1111111111111114E-2</v>
      </c>
      <c r="I20" s="65">
        <v>279771.60330578516</v>
      </c>
      <c r="J20" s="66">
        <v>338523.64</v>
      </c>
      <c r="K20" s="21">
        <f t="shared" si="3"/>
        <v>0.10965855302482916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44" t="s">
        <v>35</v>
      </c>
      <c r="B21" s="2">
        <v>9</v>
      </c>
      <c r="C21" s="20">
        <f t="shared" si="0"/>
        <v>0.45</v>
      </c>
      <c r="D21" s="6">
        <v>22601.752066115703</v>
      </c>
      <c r="E21" s="7">
        <v>27348.12</v>
      </c>
      <c r="F21" s="21">
        <f t="shared" si="1"/>
        <v>2.9336137196823847E-3</v>
      </c>
      <c r="G21" s="2">
        <v>416</v>
      </c>
      <c r="H21" s="20">
        <f t="shared" si="2"/>
        <v>0.9244444444444444</v>
      </c>
      <c r="I21" s="6">
        <v>761853.99173553719</v>
      </c>
      <c r="J21" s="7">
        <v>921843.33</v>
      </c>
      <c r="K21" s="21">
        <f t="shared" si="3"/>
        <v>0.29861431740303301</v>
      </c>
      <c r="L21" s="2">
        <v>123</v>
      </c>
      <c r="M21" s="20">
        <f t="shared" si="4"/>
        <v>1</v>
      </c>
      <c r="N21" s="6">
        <v>137488.42975206612</v>
      </c>
      <c r="O21" s="7">
        <v>166361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20</v>
      </c>
      <c r="C25" s="17">
        <f t="shared" si="32"/>
        <v>1</v>
      </c>
      <c r="D25" s="18">
        <f t="shared" si="32"/>
        <v>8430983.9080991726</v>
      </c>
      <c r="E25" s="18">
        <f t="shared" si="32"/>
        <v>9322331.6405000016</v>
      </c>
      <c r="F25" s="19">
        <f t="shared" si="32"/>
        <v>0.99999999999999989</v>
      </c>
      <c r="G25" s="16">
        <f t="shared" si="32"/>
        <v>450</v>
      </c>
      <c r="H25" s="17">
        <f t="shared" si="32"/>
        <v>1</v>
      </c>
      <c r="I25" s="18">
        <f t="shared" si="32"/>
        <v>2551297.6014049589</v>
      </c>
      <c r="J25" s="18">
        <f t="shared" si="32"/>
        <v>3087070.0977000003</v>
      </c>
      <c r="K25" s="19">
        <f t="shared" si="32"/>
        <v>1</v>
      </c>
      <c r="L25" s="16">
        <f t="shared" si="32"/>
        <v>123</v>
      </c>
      <c r="M25" s="17">
        <f t="shared" si="32"/>
        <v>1</v>
      </c>
      <c r="N25" s="18">
        <f t="shared" si="32"/>
        <v>137488.42975206612</v>
      </c>
      <c r="O25" s="18">
        <f t="shared" si="32"/>
        <v>166361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35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4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03"/>
      <c r="B32" s="110"/>
      <c r="C32" s="111"/>
      <c r="D32" s="111"/>
      <c r="E32" s="111"/>
      <c r="F32" s="112"/>
      <c r="G32" s="24"/>
      <c r="J32" s="115"/>
      <c r="K32" s="116"/>
      <c r="L32" s="110"/>
      <c r="M32" s="111"/>
      <c r="N32" s="111"/>
      <c r="O32" s="111"/>
      <c r="P32" s="11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04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7"/>
      <c r="K33" s="118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9</v>
      </c>
      <c r="C34" s="8">
        <f t="shared" ref="C34:C45" si="34">IF(B34,B34/$B$46,"")</f>
        <v>1.5177065767284991E-2</v>
      </c>
      <c r="D34" s="10">
        <f t="shared" ref="D34:D45" si="35">D13+I13+N13+S13+AC13+X13</f>
        <v>9388531.9000000004</v>
      </c>
      <c r="E34" s="11">
        <f t="shared" ref="E34:E45" si="36">E13+J13+O13+T13+AD13+Y13</f>
        <v>10480964.710700002</v>
      </c>
      <c r="F34" s="21">
        <f t="shared" ref="F34:F42" si="37">IF(E34,E34/$E$46,"")</f>
        <v>0.83342576739803909</v>
      </c>
      <c r="J34" s="149" t="s">
        <v>3</v>
      </c>
      <c r="K34" s="150"/>
      <c r="L34" s="54">
        <f>B25</f>
        <v>20</v>
      </c>
      <c r="M34" s="8">
        <f t="shared" ref="M34:M39" si="38">IF(L34,L34/$L$40,"")</f>
        <v>3.3726812816188868E-2</v>
      </c>
      <c r="N34" s="55">
        <f>D25</f>
        <v>8430983.9080991726</v>
      </c>
      <c r="O34" s="55">
        <f>E25</f>
        <v>9322331.6405000016</v>
      </c>
      <c r="P34" s="56">
        <f t="shared" ref="P34:P39" si="39">IF(O34,O34/$O$40,"")</f>
        <v>0.74129353698623679</v>
      </c>
    </row>
    <row r="35" spans="1:33" s="24" customFormat="1" ht="30" customHeight="1" x14ac:dyDescent="0.25">
      <c r="A35" s="41" t="s">
        <v>18</v>
      </c>
      <c r="B35" s="12">
        <f t="shared" si="33"/>
        <v>1</v>
      </c>
      <c r="C35" s="8">
        <f t="shared" si="34"/>
        <v>1.6863406408094434E-3</v>
      </c>
      <c r="D35" s="13">
        <f t="shared" si="35"/>
        <v>177746.75</v>
      </c>
      <c r="E35" s="14">
        <f t="shared" si="36"/>
        <v>215073.5675</v>
      </c>
      <c r="F35" s="21">
        <f t="shared" si="37"/>
        <v>1.710222846735927E-2</v>
      </c>
      <c r="J35" s="145" t="s">
        <v>1</v>
      </c>
      <c r="K35" s="146"/>
      <c r="L35" s="57">
        <f>G25</f>
        <v>450</v>
      </c>
      <c r="M35" s="8">
        <f t="shared" si="38"/>
        <v>0.75885328836424959</v>
      </c>
      <c r="N35" s="58">
        <f>I25</f>
        <v>2551297.6014049589</v>
      </c>
      <c r="O35" s="58">
        <f>J25</f>
        <v>3087070.0977000003</v>
      </c>
      <c r="P35" s="56">
        <f t="shared" si="39"/>
        <v>0.24547776242014724</v>
      </c>
    </row>
    <row r="36" spans="1:33" ht="30" customHeight="1" x14ac:dyDescent="0.2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45" t="s">
        <v>2</v>
      </c>
      <c r="K36" s="146"/>
      <c r="L36" s="57">
        <f>L25</f>
        <v>123</v>
      </c>
      <c r="M36" s="8">
        <f t="shared" si="38"/>
        <v>0.20741989881956155</v>
      </c>
      <c r="N36" s="58">
        <f>N25</f>
        <v>137488.42975206612</v>
      </c>
      <c r="O36" s="58">
        <f>O25</f>
        <v>166361</v>
      </c>
      <c r="P36" s="56">
        <f t="shared" si="39"/>
        <v>1.3228700593615974E-2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45" t="s">
        <v>34</v>
      </c>
      <c r="K37" s="14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45" t="s">
        <v>5</v>
      </c>
      <c r="K38" s="14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3"/>
        <v>1</v>
      </c>
      <c r="C39" s="8">
        <f t="shared" si="34"/>
        <v>1.6863406408094434E-3</v>
      </c>
      <c r="D39" s="13">
        <f t="shared" si="35"/>
        <v>68150</v>
      </c>
      <c r="E39" s="22">
        <f t="shared" si="36"/>
        <v>82461.5</v>
      </c>
      <c r="F39" s="21">
        <f t="shared" si="37"/>
        <v>6.5571768263022199E-3</v>
      </c>
      <c r="G39" s="24"/>
      <c r="J39" s="145" t="s">
        <v>4</v>
      </c>
      <c r="K39" s="14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3"/>
        <v>2</v>
      </c>
      <c r="C40" s="8">
        <f t="shared" si="34"/>
        <v>3.3726812816188868E-3</v>
      </c>
      <c r="D40" s="13">
        <f t="shared" si="35"/>
        <v>45343.636363636368</v>
      </c>
      <c r="E40" s="14">
        <f t="shared" si="36"/>
        <v>54865.8</v>
      </c>
      <c r="F40" s="21">
        <f t="shared" si="37"/>
        <v>4.3628208596318569E-3</v>
      </c>
      <c r="G40" s="24"/>
      <c r="J40" s="147" t="s">
        <v>0</v>
      </c>
      <c r="K40" s="148"/>
      <c r="L40" s="79">
        <f>SUM(L34:L39)</f>
        <v>593</v>
      </c>
      <c r="M40" s="17">
        <f>SUM(M34:M39)</f>
        <v>1</v>
      </c>
      <c r="N40" s="80">
        <f>SUM(N34:N39)</f>
        <v>11119769.939256199</v>
      </c>
      <c r="O40" s="81">
        <f>SUM(O34:O39)</f>
        <v>12575762.738200001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3"/>
        <v>32</v>
      </c>
      <c r="C41" s="8">
        <f t="shared" si="34"/>
        <v>5.3962900505902189E-2</v>
      </c>
      <c r="D41" s="13">
        <f t="shared" si="35"/>
        <v>518053.47933884303</v>
      </c>
      <c r="E41" s="14">
        <f t="shared" si="36"/>
        <v>626844.71</v>
      </c>
      <c r="F41" s="21">
        <f t="shared" si="37"/>
        <v>4.9845462501920713E-2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33"/>
        <v>548</v>
      </c>
      <c r="C42" s="8">
        <f t="shared" si="34"/>
        <v>0.92411467116357504</v>
      </c>
      <c r="D42" s="13">
        <f t="shared" si="35"/>
        <v>921944.17355371907</v>
      </c>
      <c r="E42" s="14">
        <f t="shared" si="36"/>
        <v>1115552.45</v>
      </c>
      <c r="F42" s="21">
        <f t="shared" si="37"/>
        <v>8.8706543946746846E-2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593</v>
      </c>
      <c r="C46" s="17">
        <f>SUM(C34:C45)</f>
        <v>1</v>
      </c>
      <c r="D46" s="18">
        <f>SUM(D34:D45)</f>
        <v>11119769.939256199</v>
      </c>
      <c r="E46" s="18">
        <f>SUM(E34:E45)</f>
        <v>12575762.738200001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9" zoomScale="80" zoomScaleNormal="80" workbookViewId="0">
      <selection activeCell="E41" sqref="E41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44867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INSTITUT MUNICIPAL DE L'HABITATGE I LA REHABILITACIÓ DE BARCELONA (IMHAB)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00000000000001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>
        <v>1</v>
      </c>
      <c r="C13" s="20">
        <f t="shared" ref="C13:C23" si="0">IF(B13,B13/$B$25,"")</f>
        <v>7.1428571428571425E-2</v>
      </c>
      <c r="D13" s="97">
        <v>30706051</v>
      </c>
      <c r="E13" s="98">
        <v>33776656.100000001</v>
      </c>
      <c r="F13" s="21">
        <f t="shared" ref="F13:F24" si="1">IF(E13,E13/$E$25,"")</f>
        <v>0.99538589192055316</v>
      </c>
      <c r="G13" s="1">
        <v>5</v>
      </c>
      <c r="H13" s="20">
        <f t="shared" ref="H13:H23" si="2">IF(G13,G13/$G$25,"")</f>
        <v>1.2077294685990338E-2</v>
      </c>
      <c r="I13" s="97">
        <v>604165.67000000004</v>
      </c>
      <c r="J13" s="98">
        <v>731040.46069999994</v>
      </c>
      <c r="K13" s="21">
        <f t="shared" ref="K13:K23" si="3">IF(J13,J13/$J$25,"")</f>
        <v>0.36841415139818401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2.4154589371980675E-3</v>
      </c>
      <c r="I15" s="99">
        <v>26195.16</v>
      </c>
      <c r="J15" s="7">
        <v>31696.14</v>
      </c>
      <c r="K15" s="21">
        <f t="shared" si="3"/>
        <v>1.5973543392545683E-2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2.4154589371980675E-3</v>
      </c>
      <c r="I18" s="100">
        <v>165225.99</v>
      </c>
      <c r="J18" s="101">
        <v>199923.44789999997</v>
      </c>
      <c r="K18" s="63">
        <f t="shared" si="3"/>
        <v>0.10075314755102657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7</v>
      </c>
      <c r="C20" s="62">
        <f t="shared" si="0"/>
        <v>0.5</v>
      </c>
      <c r="D20" s="65">
        <v>95436.041322314049</v>
      </c>
      <c r="E20" s="66">
        <v>115477.61</v>
      </c>
      <c r="F20" s="21">
        <f t="shared" si="1"/>
        <v>3.4030835819388225E-3</v>
      </c>
      <c r="G20" s="64">
        <v>18</v>
      </c>
      <c r="H20" s="62">
        <f t="shared" si="2"/>
        <v>4.3478260869565216E-2</v>
      </c>
      <c r="I20" s="65">
        <v>212844.62809917357</v>
      </c>
      <c r="J20" s="66">
        <v>257542</v>
      </c>
      <c r="K20" s="63">
        <f t="shared" si="3"/>
        <v>0.12979051431508695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44" t="s">
        <v>42</v>
      </c>
      <c r="B21" s="2">
        <v>6</v>
      </c>
      <c r="C21" s="20">
        <f t="shared" si="0"/>
        <v>0.42857142857142855</v>
      </c>
      <c r="D21" s="6">
        <v>33961.958677685951</v>
      </c>
      <c r="E21" s="7">
        <v>41093.97</v>
      </c>
      <c r="F21" s="21">
        <f t="shared" si="1"/>
        <v>1.2110244975081016E-3</v>
      </c>
      <c r="G21" s="2">
        <v>389</v>
      </c>
      <c r="H21" s="20">
        <f t="shared" si="2"/>
        <v>0.93961352657004826</v>
      </c>
      <c r="I21" s="6">
        <v>631477.52066115709</v>
      </c>
      <c r="J21" s="7">
        <v>764087.8</v>
      </c>
      <c r="K21" s="21">
        <f t="shared" si="3"/>
        <v>0.38506864334315682</v>
      </c>
      <c r="L21" s="2">
        <v>69</v>
      </c>
      <c r="M21" s="20">
        <f t="shared" si="4"/>
        <v>1</v>
      </c>
      <c r="N21" s="6">
        <v>51233.53719008265</v>
      </c>
      <c r="O21" s="7">
        <v>61992.58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14</v>
      </c>
      <c r="C25" s="17">
        <f t="shared" si="22"/>
        <v>1</v>
      </c>
      <c r="D25" s="18">
        <f t="shared" si="22"/>
        <v>30835449</v>
      </c>
      <c r="E25" s="18">
        <f t="shared" si="22"/>
        <v>33933227.68</v>
      </c>
      <c r="F25" s="19">
        <f t="shared" si="22"/>
        <v>1.0000000000000002</v>
      </c>
      <c r="G25" s="16">
        <f t="shared" si="22"/>
        <v>414</v>
      </c>
      <c r="H25" s="17">
        <f t="shared" si="22"/>
        <v>1</v>
      </c>
      <c r="I25" s="18">
        <f t="shared" si="22"/>
        <v>1639908.9687603307</v>
      </c>
      <c r="J25" s="18">
        <f t="shared" si="22"/>
        <v>1984289.8485999999</v>
      </c>
      <c r="K25" s="19">
        <f t="shared" si="22"/>
        <v>1</v>
      </c>
      <c r="L25" s="16">
        <f t="shared" si="22"/>
        <v>69</v>
      </c>
      <c r="M25" s="17">
        <f t="shared" si="22"/>
        <v>1</v>
      </c>
      <c r="N25" s="18">
        <f t="shared" si="22"/>
        <v>51233.53719008265</v>
      </c>
      <c r="O25" s="18">
        <f t="shared" si="22"/>
        <v>61992.58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35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4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03"/>
      <c r="B32" s="122"/>
      <c r="C32" s="123"/>
      <c r="D32" s="123"/>
      <c r="E32" s="123"/>
      <c r="F32" s="124"/>
      <c r="G32" s="24"/>
      <c r="J32" s="115"/>
      <c r="K32" s="116"/>
      <c r="L32" s="110"/>
      <c r="M32" s="111"/>
      <c r="N32" s="111"/>
      <c r="O32" s="111"/>
      <c r="P32" s="11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04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7"/>
      <c r="K33" s="118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6</v>
      </c>
      <c r="C34" s="8">
        <f t="shared" ref="C34:C42" si="24">IF(B34,B34/$B$46,"")</f>
        <v>1.2072434607645875E-2</v>
      </c>
      <c r="D34" s="10">
        <f t="shared" ref="D34:D45" si="25">D13+I13+N13+S13+AC13+X13</f>
        <v>31310216.670000002</v>
      </c>
      <c r="E34" s="11">
        <f t="shared" ref="E34:E45" si="26">E13+J13+O13+T13+AD13+Y13</f>
        <v>34507696.560699999</v>
      </c>
      <c r="F34" s="21">
        <f t="shared" ref="F34:F43" si="27">IF(E34,E34/$E$46,"")</f>
        <v>0.95909300756298521</v>
      </c>
      <c r="J34" s="149" t="s">
        <v>3</v>
      </c>
      <c r="K34" s="150"/>
      <c r="L34" s="54">
        <f>B25</f>
        <v>14</v>
      </c>
      <c r="M34" s="8">
        <f>IF(L34,L34/$L$40,"")</f>
        <v>2.8169014084507043E-2</v>
      </c>
      <c r="N34" s="55">
        <f>D25</f>
        <v>30835449</v>
      </c>
      <c r="O34" s="55">
        <f>E25</f>
        <v>33933227.68</v>
      </c>
      <c r="P34" s="56">
        <f>IF(O34,O34/$O$40,"")</f>
        <v>0.94312645107108095</v>
      </c>
    </row>
    <row r="35" spans="1:33" s="24" customFormat="1" ht="30" customHeight="1" x14ac:dyDescent="0.2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57">
        <f>G25</f>
        <v>414</v>
      </c>
      <c r="M35" s="8">
        <f>IF(L35,L35/$L$40,"")</f>
        <v>0.83299798792756541</v>
      </c>
      <c r="N35" s="58">
        <f>I25</f>
        <v>1639908.9687603307</v>
      </c>
      <c r="O35" s="58">
        <f>J25</f>
        <v>1984289.8485999999</v>
      </c>
      <c r="P35" s="56">
        <f>IF(O35,O35/$O$40,"")</f>
        <v>5.5150552150672702E-2</v>
      </c>
    </row>
    <row r="36" spans="1:33" ht="30" customHeight="1" x14ac:dyDescent="0.25">
      <c r="A36" s="41" t="s">
        <v>19</v>
      </c>
      <c r="B36" s="12">
        <f t="shared" si="23"/>
        <v>1</v>
      </c>
      <c r="C36" s="8">
        <f t="shared" si="24"/>
        <v>2.012072434607646E-3</v>
      </c>
      <c r="D36" s="13">
        <f t="shared" si="25"/>
        <v>26195.16</v>
      </c>
      <c r="E36" s="14">
        <f t="shared" si="26"/>
        <v>31696.14</v>
      </c>
      <c r="F36" s="21">
        <f t="shared" si="27"/>
        <v>8.8094973790162404E-4</v>
      </c>
      <c r="G36" s="24"/>
      <c r="J36" s="145" t="s">
        <v>2</v>
      </c>
      <c r="K36" s="146"/>
      <c r="L36" s="57">
        <f>L25</f>
        <v>69</v>
      </c>
      <c r="M36" s="8">
        <f>IF(L36,L36/$L$40,"")</f>
        <v>0.13883299798792756</v>
      </c>
      <c r="N36" s="58">
        <f>N25</f>
        <v>51233.53719008265</v>
      </c>
      <c r="O36" s="58">
        <f>O25</f>
        <v>61992.58</v>
      </c>
      <c r="P36" s="56">
        <f>IF(O36,O36/$O$40,"")</f>
        <v>1.7229967782463561E-3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45" t="s">
        <v>34</v>
      </c>
      <c r="K37" s="14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45" t="s">
        <v>5</v>
      </c>
      <c r="K38" s="14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1</v>
      </c>
      <c r="C39" s="8">
        <f t="shared" si="24"/>
        <v>2.012072434607646E-3</v>
      </c>
      <c r="D39" s="13">
        <f t="shared" si="25"/>
        <v>165225.99</v>
      </c>
      <c r="E39" s="22">
        <f t="shared" si="26"/>
        <v>199923.44789999997</v>
      </c>
      <c r="F39" s="21">
        <f t="shared" si="27"/>
        <v>5.5565917183573125E-3</v>
      </c>
      <c r="G39" s="24"/>
      <c r="J39" s="145" t="s">
        <v>4</v>
      </c>
      <c r="K39" s="14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7" t="s">
        <v>0</v>
      </c>
      <c r="K40" s="148"/>
      <c r="L40" s="79">
        <f>SUM(L34:L39)</f>
        <v>497</v>
      </c>
      <c r="M40" s="17">
        <f>SUM(M34:M39)</f>
        <v>1</v>
      </c>
      <c r="N40" s="80">
        <f>SUM(N34:N39)</f>
        <v>32526591.505950414</v>
      </c>
      <c r="O40" s="81">
        <f>SUM(O34:O39)</f>
        <v>35979510.108599998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25</v>
      </c>
      <c r="C41" s="8">
        <f t="shared" si="24"/>
        <v>5.030181086519115E-2</v>
      </c>
      <c r="D41" s="13">
        <f t="shared" si="25"/>
        <v>308280.6694214876</v>
      </c>
      <c r="E41" s="14">
        <f t="shared" si="26"/>
        <v>373019.61</v>
      </c>
      <c r="F41" s="21">
        <f t="shared" si="27"/>
        <v>1.0367556669729059E-2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23"/>
        <v>464</v>
      </c>
      <c r="C42" s="8">
        <f t="shared" si="24"/>
        <v>0.9336016096579477</v>
      </c>
      <c r="D42" s="13">
        <f t="shared" si="25"/>
        <v>716673.01652892563</v>
      </c>
      <c r="E42" s="14">
        <f t="shared" si="26"/>
        <v>867174.35</v>
      </c>
      <c r="F42" s="21">
        <f t="shared" si="27"/>
        <v>2.4101894311026866E-2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497</v>
      </c>
      <c r="C46" s="17">
        <f>SUM(C34:C45)</f>
        <v>1</v>
      </c>
      <c r="D46" s="18">
        <f>SUM(D34:D45)</f>
        <v>32526591.505950414</v>
      </c>
      <c r="E46" s="18">
        <f>SUM(E34:E45)</f>
        <v>35979510.108599998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31" zoomScale="80" zoomScaleNormal="80" workbookViewId="0">
      <selection activeCell="G9" sqref="G9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45036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INSTITUT MUNICIPAL DE L'HABITATGE I LA REHABILITACIÓ DE BARCELONA (IMHAB)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10</v>
      </c>
      <c r="H13" s="20">
        <f t="shared" ref="H13:H21" si="2">IF(G13,G13/$G$25,"")</f>
        <v>1.9493177387914229E-2</v>
      </c>
      <c r="I13" s="4">
        <v>2441512.96</v>
      </c>
      <c r="J13" s="5">
        <v>2928122.72</v>
      </c>
      <c r="K13" s="21">
        <f t="shared" ref="K13:K21" si="3">IF(J13,J13/$J$25,"")</f>
        <v>0.55033090096643267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>
        <v>1</v>
      </c>
      <c r="C14" s="20">
        <f t="shared" si="0"/>
        <v>7.1428571428571425E-2</v>
      </c>
      <c r="D14" s="65">
        <v>3805302.61</v>
      </c>
      <c r="E14" s="65">
        <f>+D14*1.1</f>
        <v>4185832.8710000003</v>
      </c>
      <c r="F14" s="21">
        <f t="shared" si="1"/>
        <v>0.94825942311282541</v>
      </c>
      <c r="G14" s="2">
        <v>2</v>
      </c>
      <c r="H14" s="20">
        <f t="shared" si="2"/>
        <v>3.8986354775828458E-3</v>
      </c>
      <c r="I14" s="6">
        <v>67408.289999999994</v>
      </c>
      <c r="J14" s="7">
        <v>81564.03</v>
      </c>
      <c r="K14" s="21">
        <f t="shared" si="3"/>
        <v>1.5329687451198474E-2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1.9493177387914229E-3</v>
      </c>
      <c r="I15" s="6">
        <v>54800</v>
      </c>
      <c r="J15" s="6">
        <f>I15*1.21</f>
        <v>66308</v>
      </c>
      <c r="K15" s="21">
        <f t="shared" si="3"/>
        <v>1.2462367486183167E-2</v>
      </c>
      <c r="L15" s="2">
        <v>2</v>
      </c>
      <c r="M15" s="20">
        <f>IF(L15,L15/$L$25,"")</f>
        <v>3.7735849056603772E-2</v>
      </c>
      <c r="N15" s="6">
        <v>88800</v>
      </c>
      <c r="O15" s="7">
        <v>107448</v>
      </c>
      <c r="P15" s="21">
        <f>IF(O15,O15/$O$25,"")</f>
        <v>0.43304587203883005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3</v>
      </c>
      <c r="H18" s="62">
        <f t="shared" si="2"/>
        <v>5.8479532163742687E-3</v>
      </c>
      <c r="I18" s="65">
        <v>552886.29</v>
      </c>
      <c r="J18" s="66">
        <v>668992.41</v>
      </c>
      <c r="K18" s="63">
        <f t="shared" si="3"/>
        <v>0.12573489260552753</v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5.8479532163742687E-3</v>
      </c>
      <c r="I19" s="6">
        <v>355553.72</v>
      </c>
      <c r="J19" s="7">
        <v>430220</v>
      </c>
      <c r="K19" s="21">
        <f t="shared" si="3"/>
        <v>8.0858414367885059E-2</v>
      </c>
      <c r="L19" s="2">
        <v>1</v>
      </c>
      <c r="M19" s="20">
        <f>IF(L19,L19/$L$25,"")</f>
        <v>1.8867924528301886E-2</v>
      </c>
      <c r="N19" s="6">
        <v>27020.7</v>
      </c>
      <c r="O19" s="7">
        <v>32695.05</v>
      </c>
      <c r="P19" s="21">
        <f>IF(O19,O19/$O$25,"")</f>
        <v>0.13177031157958408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>
        <v>9</v>
      </c>
      <c r="C20" s="62">
        <f t="shared" si="0"/>
        <v>0.6428571428571429</v>
      </c>
      <c r="D20" s="65">
        <v>182013.9</v>
      </c>
      <c r="E20" s="66">
        <v>220236.81</v>
      </c>
      <c r="F20" s="21">
        <f t="shared" si="1"/>
        <v>4.9892491371476194E-2</v>
      </c>
      <c r="G20" s="64">
        <v>15</v>
      </c>
      <c r="H20" s="62">
        <f t="shared" si="2"/>
        <v>2.9239766081871343E-2</v>
      </c>
      <c r="I20" s="65">
        <f>+J20/1.21</f>
        <v>160274.60330578513</v>
      </c>
      <c r="J20" s="66">
        <v>193932.27</v>
      </c>
      <c r="K20" s="63">
        <f t="shared" si="3"/>
        <v>3.6448923450710248E-2</v>
      </c>
      <c r="L20" s="64">
        <v>3</v>
      </c>
      <c r="M20" s="62">
        <f>IF(L20,L20/$L$25,"")</f>
        <v>5.6603773584905662E-2</v>
      </c>
      <c r="N20" s="65">
        <f>+O20/1.21</f>
        <v>44601.016528925626</v>
      </c>
      <c r="O20" s="66">
        <v>53967.23</v>
      </c>
      <c r="P20" s="63">
        <f>IF(O20,O20/$O$25,"")</f>
        <v>0.21750322180841067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customHeight="1" x14ac:dyDescent="0.3">
      <c r="A21" s="44" t="s">
        <v>35</v>
      </c>
      <c r="B21" s="2">
        <v>4</v>
      </c>
      <c r="C21" s="20">
        <f t="shared" si="0"/>
        <v>0.2857142857142857</v>
      </c>
      <c r="D21" s="6">
        <v>6742.0413223140495</v>
      </c>
      <c r="E21" s="7">
        <v>8157.87</v>
      </c>
      <c r="F21" s="21">
        <f t="shared" si="1"/>
        <v>1.848085515698418E-3</v>
      </c>
      <c r="G21" s="2">
        <v>479</v>
      </c>
      <c r="H21" s="20">
        <f t="shared" si="2"/>
        <v>0.93372319688109162</v>
      </c>
      <c r="I21" s="6">
        <v>786379.29752066114</v>
      </c>
      <c r="J21" s="7">
        <v>951518.95</v>
      </c>
      <c r="K21" s="21">
        <f t="shared" si="3"/>
        <v>0.17883481367206289</v>
      </c>
      <c r="L21" s="2">
        <v>47</v>
      </c>
      <c r="M21" s="20">
        <f>IF(L21,L21/$L$25,"")</f>
        <v>0.8867924528301887</v>
      </c>
      <c r="N21" s="6">
        <v>44637.388429752064</v>
      </c>
      <c r="O21" s="7">
        <v>54011.24</v>
      </c>
      <c r="P21" s="21">
        <f>IF(O21,O21/$O$25,"")</f>
        <v>0.21768059457317526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14</v>
      </c>
      <c r="C25" s="17">
        <f t="shared" si="30"/>
        <v>1</v>
      </c>
      <c r="D25" s="18">
        <f t="shared" si="30"/>
        <v>3994058.551322314</v>
      </c>
      <c r="E25" s="18">
        <f t="shared" si="30"/>
        <v>4414227.551</v>
      </c>
      <c r="F25" s="19">
        <f t="shared" si="30"/>
        <v>1</v>
      </c>
      <c r="G25" s="16">
        <f t="shared" si="30"/>
        <v>513</v>
      </c>
      <c r="H25" s="17">
        <f t="shared" si="30"/>
        <v>1</v>
      </c>
      <c r="I25" s="18">
        <f t="shared" si="30"/>
        <v>4418815.1608264456</v>
      </c>
      <c r="J25" s="18">
        <f t="shared" si="30"/>
        <v>5320658.38</v>
      </c>
      <c r="K25" s="19">
        <f t="shared" si="30"/>
        <v>1</v>
      </c>
      <c r="L25" s="16">
        <f t="shared" si="30"/>
        <v>53</v>
      </c>
      <c r="M25" s="17">
        <f t="shared" si="30"/>
        <v>1</v>
      </c>
      <c r="N25" s="18">
        <f t="shared" si="30"/>
        <v>205059.10495867769</v>
      </c>
      <c r="O25" s="18">
        <f t="shared" si="30"/>
        <v>248121.52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35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4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03"/>
      <c r="B32" s="122"/>
      <c r="C32" s="123"/>
      <c r="D32" s="123"/>
      <c r="E32" s="123"/>
      <c r="F32" s="124"/>
      <c r="G32" s="24"/>
      <c r="J32" s="115"/>
      <c r="K32" s="116"/>
      <c r="L32" s="110"/>
      <c r="M32" s="111"/>
      <c r="N32" s="111"/>
      <c r="O32" s="111"/>
      <c r="P32" s="11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04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7"/>
      <c r="K33" s="118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10</v>
      </c>
      <c r="C34" s="8">
        <f t="shared" ref="C34:C45" si="32">IF(B34,B34/$B$46,"")</f>
        <v>1.7241379310344827E-2</v>
      </c>
      <c r="D34" s="10">
        <f t="shared" ref="D34:D42" si="33">D13+I13+N13+S13+AC13+X13</f>
        <v>2441512.96</v>
      </c>
      <c r="E34" s="11">
        <f t="shared" ref="E34:E42" si="34">E13+J13+O13+T13+AD13+Y13</f>
        <v>2928122.72</v>
      </c>
      <c r="F34" s="21">
        <f t="shared" ref="F34:F42" si="35">IF(E34,E34/$E$46,"")</f>
        <v>0.29331068161295309</v>
      </c>
      <c r="J34" s="149" t="s">
        <v>3</v>
      </c>
      <c r="K34" s="150"/>
      <c r="L34" s="54">
        <f>B25</f>
        <v>14</v>
      </c>
      <c r="M34" s="8">
        <f t="shared" ref="M34:M39" si="36">IF(L34,L34/$L$40,"")</f>
        <v>2.4137931034482758E-2</v>
      </c>
      <c r="N34" s="55">
        <f>D25</f>
        <v>3994058.551322314</v>
      </c>
      <c r="O34" s="55">
        <f>E25</f>
        <v>4414227.551</v>
      </c>
      <c r="P34" s="56">
        <f t="shared" ref="P34:P39" si="37">IF(O34,O34/$O$40,"")</f>
        <v>0.44217412164285486</v>
      </c>
    </row>
    <row r="35" spans="1:33" s="24" customFormat="1" ht="30" customHeight="1" x14ac:dyDescent="0.25">
      <c r="A35" s="41" t="s">
        <v>18</v>
      </c>
      <c r="B35" s="12">
        <f t="shared" si="31"/>
        <v>3</v>
      </c>
      <c r="C35" s="8">
        <f t="shared" si="32"/>
        <v>5.1724137931034482E-3</v>
      </c>
      <c r="D35" s="13">
        <f t="shared" si="33"/>
        <v>3872710.9</v>
      </c>
      <c r="E35" s="14">
        <f t="shared" si="34"/>
        <v>4267396.9010000005</v>
      </c>
      <c r="F35" s="21">
        <f t="shared" si="35"/>
        <v>0.42746606390367192</v>
      </c>
      <c r="J35" s="145" t="s">
        <v>1</v>
      </c>
      <c r="K35" s="146"/>
      <c r="L35" s="57">
        <f>G25</f>
        <v>513</v>
      </c>
      <c r="M35" s="8">
        <f t="shared" si="36"/>
        <v>0.8844827586206897</v>
      </c>
      <c r="N35" s="58">
        <f>I25</f>
        <v>4418815.1608264456</v>
      </c>
      <c r="O35" s="58">
        <f>J25</f>
        <v>5320658.38</v>
      </c>
      <c r="P35" s="56">
        <f t="shared" si="37"/>
        <v>0.53297149242005515</v>
      </c>
    </row>
    <row r="36" spans="1:33" ht="30" customHeight="1" x14ac:dyDescent="0.3">
      <c r="A36" s="41" t="s">
        <v>19</v>
      </c>
      <c r="B36" s="12">
        <f t="shared" si="31"/>
        <v>3</v>
      </c>
      <c r="C36" s="8">
        <f t="shared" si="32"/>
        <v>5.1724137931034482E-3</v>
      </c>
      <c r="D36" s="13">
        <f t="shared" si="33"/>
        <v>143600</v>
      </c>
      <c r="E36" s="14">
        <f t="shared" si="34"/>
        <v>173756</v>
      </c>
      <c r="F36" s="21">
        <f t="shared" si="35"/>
        <v>1.740517583031502E-2</v>
      </c>
      <c r="G36" s="24"/>
      <c r="J36" s="145" t="s">
        <v>2</v>
      </c>
      <c r="K36" s="146"/>
      <c r="L36" s="57">
        <f>L25</f>
        <v>53</v>
      </c>
      <c r="M36" s="8">
        <f t="shared" si="36"/>
        <v>9.1379310344827588E-2</v>
      </c>
      <c r="N36" s="58">
        <f>N25</f>
        <v>205059.10495867769</v>
      </c>
      <c r="O36" s="58">
        <f>O25</f>
        <v>248121.52</v>
      </c>
      <c r="P36" s="56">
        <f t="shared" si="37"/>
        <v>2.4854385937090093E-2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45" t="s">
        <v>34</v>
      </c>
      <c r="K37" s="14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45" t="s">
        <v>5</v>
      </c>
      <c r="K38" s="14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3</v>
      </c>
      <c r="C39" s="8">
        <f t="shared" si="32"/>
        <v>5.1724137931034482E-3</v>
      </c>
      <c r="D39" s="13">
        <f t="shared" si="33"/>
        <v>552886.29</v>
      </c>
      <c r="E39" s="22">
        <f t="shared" si="34"/>
        <v>668992.41</v>
      </c>
      <c r="F39" s="21">
        <f t="shared" si="35"/>
        <v>6.7013113361243326E-2</v>
      </c>
      <c r="G39" s="24"/>
      <c r="J39" s="145" t="s">
        <v>4</v>
      </c>
      <c r="K39" s="14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4</v>
      </c>
      <c r="C40" s="8">
        <f t="shared" si="32"/>
        <v>6.8965517241379309E-3</v>
      </c>
      <c r="D40" s="13">
        <f t="shared" si="33"/>
        <v>382574.42</v>
      </c>
      <c r="E40" s="14">
        <f t="shared" si="34"/>
        <v>462915.05</v>
      </c>
      <c r="F40" s="21">
        <f t="shared" si="35"/>
        <v>4.6370299959420498E-2</v>
      </c>
      <c r="G40" s="24"/>
      <c r="J40" s="147" t="s">
        <v>0</v>
      </c>
      <c r="K40" s="148"/>
      <c r="L40" s="79">
        <f>SUM(L34:L39)</f>
        <v>580</v>
      </c>
      <c r="M40" s="17">
        <f>SUM(M34:M39)</f>
        <v>1</v>
      </c>
      <c r="N40" s="80">
        <f>SUM(N34:N39)</f>
        <v>8617932.8171074372</v>
      </c>
      <c r="O40" s="81">
        <f>SUM(O34:O39)</f>
        <v>9983007.4509999994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27</v>
      </c>
      <c r="C41" s="8">
        <f t="shared" si="32"/>
        <v>4.6551724137931037E-2</v>
      </c>
      <c r="D41" s="13">
        <f t="shared" si="33"/>
        <v>386889.51983471075</v>
      </c>
      <c r="E41" s="14">
        <f t="shared" si="34"/>
        <v>468136.30999999994</v>
      </c>
      <c r="F41" s="21">
        <f t="shared" si="35"/>
        <v>4.6893314694772315E-2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31"/>
        <v>530</v>
      </c>
      <c r="C42" s="8">
        <f t="shared" si="32"/>
        <v>0.91379310344827591</v>
      </c>
      <c r="D42" s="13">
        <f t="shared" si="33"/>
        <v>837758.72727272729</v>
      </c>
      <c r="E42" s="14">
        <f t="shared" si="34"/>
        <v>1013688.0599999999</v>
      </c>
      <c r="F42" s="21">
        <f t="shared" si="35"/>
        <v>0.10154135063762357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580</v>
      </c>
      <c r="C46" s="17">
        <f>SUM(C34:C45)</f>
        <v>1</v>
      </c>
      <c r="D46" s="18">
        <f>SUM(D34:D45)</f>
        <v>8617932.8171074372</v>
      </c>
      <c r="E46" s="18">
        <f>SUM(E34:E45)</f>
        <v>9983007.4510000031</v>
      </c>
      <c r="F46" s="19">
        <f>SUM(F34:F45)</f>
        <v>0.99999999999999978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E40" sqref="E40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5546875" style="26" customWidth="1"/>
    <col min="4" max="4" width="19.109375" style="26" customWidth="1"/>
    <col min="5" max="5" width="19.55468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1" width="11.44140625" style="26" customWidth="1"/>
    <col min="12" max="12" width="11.5546875" style="26" customWidth="1"/>
    <col min="13" max="13" width="10.5546875" style="26" customWidth="1"/>
    <col min="14" max="14" width="20.1093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58</v>
      </c>
      <c r="B7" s="30" t="s">
        <v>59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INSTITUT MUNICIPAL DE L'HABITATGE I LA REHABILITACIÓ DE BARCELONA (IMHAB)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2022'!B13+'CONTRACTACIO 2n TR 2022'!B13+'CONTRACTACIO 3r TR 2022'!B13+'CONTRACTACIO 4t TR 2022'!B13</f>
        <v>2</v>
      </c>
      <c r="C13" s="20">
        <f t="shared" ref="C13:C24" si="0">IF(B13,B13/$B$25,"")</f>
        <v>3.5087719298245612E-2</v>
      </c>
      <c r="D13" s="10">
        <f>'CONTRACTACIO 1r TR 2022'!D13+'CONTRACTACIO 2n TR 2022'!D13+'CONTRACTACIO 3r TR 2022'!D13+'CONTRACTACIO 4t TR 2022'!D13</f>
        <v>38698404.530000001</v>
      </c>
      <c r="E13" s="10">
        <f>'CONTRACTACIO 1r TR 2022'!E13+'CONTRACTACIO 2n TR 2022'!E13+'CONTRACTACIO 3r TR 2022'!E13+'CONTRACTACIO 4t TR 2022'!E13</f>
        <v>42568244.983000003</v>
      </c>
      <c r="F13" s="21">
        <f t="shared" ref="F13:F24" si="1">IF(E13,E13/$E$25,"")</f>
        <v>0.85440105329329452</v>
      </c>
      <c r="G13" s="9">
        <f>'CONTRACTACIO 1r TR 2022'!G13+'CONTRACTACIO 2n TR 2022'!G13+'CONTRACTACIO 3r TR 2022'!G13+'CONTRACTACIO 4t TR 2022'!G13</f>
        <v>41</v>
      </c>
      <c r="H13" s="20">
        <f t="shared" ref="H13:H24" si="2">IF(G13,G13/$G$25,"")</f>
        <v>2.3415191319246145E-2</v>
      </c>
      <c r="I13" s="10">
        <f>'CONTRACTACIO 1r TR 2022'!I13+'CONTRACTACIO 2n TR 2022'!I13+'CONTRACTACIO 3r TR 2022'!I13+'CONTRACTACIO 4t TR 2022'!I13</f>
        <v>8762780.1099999994</v>
      </c>
      <c r="J13" s="10">
        <f>'CONTRACTACIO 1r TR 2022'!J13+'CONTRACTACIO 2n TR 2022'!J13+'CONTRACTACIO 3r TR 2022'!J13+'CONTRACTACIO 4t TR 2022'!J13</f>
        <v>10470118.990100002</v>
      </c>
      <c r="K13" s="21">
        <f t="shared" ref="K13:K24" si="3">IF(J13,J13/$J$25,"")</f>
        <v>0.58007229803928173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2022'!B14+'CONTRACTACIO 2n TR 2022'!B14+'CONTRACTACIO 3r TR 2022'!B14+'CONTRACTACIO 4t TR 2022'!B14</f>
        <v>4</v>
      </c>
      <c r="C14" s="20">
        <f t="shared" si="0"/>
        <v>7.0175438596491224E-2</v>
      </c>
      <c r="D14" s="13">
        <f>'CONTRACTACIO 1r TR 2022'!D14+'CONTRACTACIO 2n TR 2022'!D14+'CONTRACTACIO 3r TR 2022'!D14+'CONTRACTACIO 4t TR 2022'!D14</f>
        <v>5843463.5499999998</v>
      </c>
      <c r="E14" s="13">
        <f>'CONTRACTACIO 1r TR 2022'!E14+'CONTRACTACIO 2n TR 2022'!E14+'CONTRACTACIO 3r TR 2022'!E14+'CONTRACTACIO 4t TR 2022'!E14</f>
        <v>6457969.8260000004</v>
      </c>
      <c r="F14" s="21">
        <f t="shared" si="1"/>
        <v>0.12962000720664557</v>
      </c>
      <c r="G14" s="9">
        <f>'CONTRACTACIO 1r TR 2022'!G14+'CONTRACTACIO 2n TR 2022'!G14+'CONTRACTACIO 3r TR 2022'!G14+'CONTRACTACIO 4t TR 2022'!G14</f>
        <v>3</v>
      </c>
      <c r="H14" s="20">
        <f t="shared" si="2"/>
        <v>1.7133066818960593E-3</v>
      </c>
      <c r="I14" s="13">
        <f>'CONTRACTACIO 1r TR 2022'!I14+'CONTRACTACIO 2n TR 2022'!I14+'CONTRACTACIO 3r TR 2022'!I14+'CONTRACTACIO 4t TR 2022'!I14</f>
        <v>99838.29</v>
      </c>
      <c r="J14" s="13">
        <f>'CONTRACTACIO 1r TR 2022'!J14+'CONTRACTACIO 2n TR 2022'!J14+'CONTRACTACIO 3r TR 2022'!J14+'CONTRACTACIO 4t TR 2022'!J14</f>
        <v>120804.32999999999</v>
      </c>
      <c r="K14" s="21">
        <f t="shared" si="3"/>
        <v>6.692879553943488E-3</v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2</v>
      </c>
      <c r="H15" s="20">
        <f t="shared" si="2"/>
        <v>1.1422044545973729E-3</v>
      </c>
      <c r="I15" s="13">
        <f>'CONTRACTACIO 1r TR 2022'!I15+'CONTRACTACIO 2n TR 2022'!I15+'CONTRACTACIO 3r TR 2022'!I15+'CONTRACTACIO 4t TR 2022'!I15</f>
        <v>80995.16</v>
      </c>
      <c r="J15" s="13">
        <f>'CONTRACTACIO 1r TR 2022'!J15+'CONTRACTACIO 2n TR 2022'!J15+'CONTRACTACIO 3r TR 2022'!J15+'CONTRACTACIO 4t TR 2022'!J15</f>
        <v>98004.14</v>
      </c>
      <c r="K15" s="21">
        <f t="shared" si="3"/>
        <v>5.429688694170277E-3</v>
      </c>
      <c r="L15" s="9">
        <f>'CONTRACTACIO 1r TR 2022'!L15+'CONTRACTACIO 2n TR 2022'!L15+'CONTRACTACIO 3r TR 2022'!L15+'CONTRACTACIO 4t TR 2022'!L15</f>
        <v>2</v>
      </c>
      <c r="M15" s="20">
        <f t="shared" si="4"/>
        <v>6.8965517241379309E-3</v>
      </c>
      <c r="N15" s="13">
        <f>'CONTRACTACIO 1r TR 2022'!N15+'CONTRACTACIO 2n TR 2022'!N15+'CONTRACTACIO 3r TR 2022'!N15+'CONTRACTACIO 4t TR 2022'!N15</f>
        <v>88800</v>
      </c>
      <c r="O15" s="13">
        <f>'CONTRACTACIO 1r TR 2022'!O15+'CONTRACTACIO 2n TR 2022'!O15+'CONTRACTACIO 3r TR 2022'!O15+'CONTRACTACIO 4t TR 2022'!O15</f>
        <v>107448</v>
      </c>
      <c r="P15" s="21">
        <f t="shared" si="5"/>
        <v>0.15769707083197587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6</v>
      </c>
      <c r="H18" s="20">
        <f t="shared" si="2"/>
        <v>3.4266133637921186E-3</v>
      </c>
      <c r="I18" s="13">
        <f>'CONTRACTACIO 1r TR 2022'!I18+'CONTRACTACIO 2n TR 2022'!I18+'CONTRACTACIO 3r TR 2022'!I18+'CONTRACTACIO 4t TR 2022'!I18</f>
        <v>1009713.42</v>
      </c>
      <c r="J18" s="13">
        <f>'CONTRACTACIO 1r TR 2022'!J18+'CONTRACTACIO 2n TR 2022'!J18+'CONTRACTACIO 3r TR 2022'!J18+'CONTRACTACIO 4t TR 2022'!J18</f>
        <v>1221753.2373000002</v>
      </c>
      <c r="K18" s="21">
        <f t="shared" si="3"/>
        <v>6.7688362345037112E-2</v>
      </c>
      <c r="L18" s="9">
        <f>'CONTRACTACIO 1r TR 2022'!L18+'CONTRACTACIO 2n TR 2022'!L18+'CONTRACTACIO 3r TR 2022'!L18+'CONTRACTACIO 4t TR 2022'!L18</f>
        <v>1</v>
      </c>
      <c r="M18" s="20">
        <f t="shared" si="4"/>
        <v>3.4482758620689655E-3</v>
      </c>
      <c r="N18" s="13">
        <f>'CONTRACTACIO 1r TR 2022'!N18+'CONTRACTACIO 2n TR 2022'!N18+'CONTRACTACIO 3r TR 2022'!N18+'CONTRACTACIO 4t TR 2022'!N18</f>
        <v>90960.24</v>
      </c>
      <c r="O18" s="13">
        <f>'CONTRACTACIO 1r TR 2022'!O18+'CONTRACTACIO 2n TR 2022'!O18+'CONTRACTACIO 3r TR 2022'!O18+'CONTRACTACIO 4t TR 2022'!O18</f>
        <v>110061.8904</v>
      </c>
      <c r="P18" s="21">
        <f t="shared" si="5"/>
        <v>0.16153337173618837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6</v>
      </c>
      <c r="H19" s="20">
        <f t="shared" si="2"/>
        <v>3.4266133637921186E-3</v>
      </c>
      <c r="I19" s="13">
        <f>'CONTRACTACIO 1r TR 2022'!I19+'CONTRACTACIO 2n TR 2022'!I19+'CONTRACTACIO 3r TR 2022'!I19+'CONTRACTACIO 4t TR 2022'!I19</f>
        <v>404211.10636363633</v>
      </c>
      <c r="J19" s="13">
        <f>'CONTRACTACIO 1r TR 2022'!J19+'CONTRACTACIO 2n TR 2022'!J19+'CONTRACTACIO 3r TR 2022'!J19+'CONTRACTACIO 4t TR 2022'!J19</f>
        <v>489095.4375</v>
      </c>
      <c r="K19" s="21">
        <f t="shared" si="3"/>
        <v>2.7097181479925389E-2</v>
      </c>
      <c r="L19" s="9">
        <f>'CONTRACTACIO 1r TR 2022'!L19+'CONTRACTACIO 2n TR 2022'!L19+'CONTRACTACIO 3r TR 2022'!L19+'CONTRACTACIO 4t TR 2022'!L19</f>
        <v>1</v>
      </c>
      <c r="M19" s="20">
        <f t="shared" si="4"/>
        <v>3.4482758620689655E-3</v>
      </c>
      <c r="N19" s="13">
        <f>'CONTRACTACIO 1r TR 2022'!N19+'CONTRACTACIO 2n TR 2022'!N19+'CONTRACTACIO 3r TR 2022'!N19+'CONTRACTACIO 4t TR 2022'!N19</f>
        <v>27020.7</v>
      </c>
      <c r="O19" s="13">
        <f>'CONTRACTACIO 1r TR 2022'!O19+'CONTRACTACIO 2n TR 2022'!O19+'CONTRACTACIO 3r TR 2022'!O19+'CONTRACTACIO 4t TR 2022'!O19</f>
        <v>32695.05</v>
      </c>
      <c r="P19" s="21">
        <f t="shared" si="5"/>
        <v>4.7985198567725713E-2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2022'!B20+'CONTRACTACIO 2n TR 2022'!B20+'CONTRACTACIO 3r TR 2022'!B20+'CONTRACTACIO 4t TR 2022'!B20</f>
        <v>29</v>
      </c>
      <c r="C20" s="20">
        <f t="shared" si="0"/>
        <v>0.50877192982456143</v>
      </c>
      <c r="D20" s="13">
        <f>'CONTRACTACIO 1r TR 2022'!D20+'CONTRACTACIO 2n TR 2022'!D20+'CONTRACTACIO 3r TR 2022'!D20+'CONTRACTACIO 4t TR 2022'!D20</f>
        <v>575062.99735537195</v>
      </c>
      <c r="E20" s="13">
        <f>'CONTRACTACIO 1r TR 2022'!E20+'CONTRACTACIO 2n TR 2022'!E20+'CONTRACTACIO 3r TR 2022'!E20+'CONTRACTACIO 4t TR 2022'!E20</f>
        <v>695826.22</v>
      </c>
      <c r="F20" s="21">
        <f t="shared" si="1"/>
        <v>1.3966153772947798E-2</v>
      </c>
      <c r="G20" s="9">
        <f>'CONTRACTACIO 1r TR 2022'!G20+'CONTRACTACIO 2n TR 2022'!G20+'CONTRACTACIO 3r TR 2022'!G20+'CONTRACTACIO 4t TR 2022'!G20</f>
        <v>79</v>
      </c>
      <c r="H20" s="20">
        <f t="shared" si="2"/>
        <v>4.5117075956596232E-2</v>
      </c>
      <c r="I20" s="13">
        <f>'CONTRACTACIO 1r TR 2022'!I20+'CONTRACTACIO 2n TR 2022'!I20+'CONTRACTACIO 3r TR 2022'!I20+'CONTRACTACIO 4t TR 2022'!I20</f>
        <v>943328.7747107438</v>
      </c>
      <c r="J20" s="13">
        <f>'CONTRACTACIO 1r TR 2022'!J20+'CONTRACTACIO 2n TR 2022'!J20+'CONTRACTACIO 3r TR 2022'!J20+'CONTRACTACIO 4t TR 2022'!J20</f>
        <v>1139792.8400000001</v>
      </c>
      <c r="K20" s="21">
        <f t="shared" si="3"/>
        <v>6.3147539451335749E-2</v>
      </c>
      <c r="L20" s="9">
        <f>'CONTRACTACIO 1r TR 2022'!L20+'CONTRACTACIO 2n TR 2022'!L20+'CONTRACTACIO 3r TR 2022'!L20+'CONTRACTACIO 4t TR 2022'!L20</f>
        <v>4</v>
      </c>
      <c r="M20" s="20">
        <f t="shared" si="4"/>
        <v>1.3793103448275862E-2</v>
      </c>
      <c r="N20" s="13">
        <f>'CONTRACTACIO 1r TR 2022'!N20+'CONTRACTACIO 2n TR 2022'!N20+'CONTRACTACIO 3r TR 2022'!N20+'CONTRACTACIO 4t TR 2022'!N20</f>
        <v>59286.016528925626</v>
      </c>
      <c r="O20" s="13">
        <f>'CONTRACTACIO 1r TR 2022'!O20+'CONTRACTACIO 2n TR 2022'!O20+'CONTRACTACIO 3r TR 2022'!O20+'CONTRACTACIO 4t TR 2022'!O20</f>
        <v>71736.08</v>
      </c>
      <c r="P20" s="21">
        <f t="shared" si="5"/>
        <v>0.10528413454850986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2022'!B21+'CONTRACTACIO 2n TR 2022'!B21+'CONTRACTACIO 3r TR 2022'!B21+'CONTRACTACIO 4t TR 2022'!B21</f>
        <v>22</v>
      </c>
      <c r="C21" s="20">
        <f t="shared" si="0"/>
        <v>0.38596491228070173</v>
      </c>
      <c r="D21" s="13">
        <f>'CONTRACTACIO 1r TR 2022'!D21+'CONTRACTACIO 2n TR 2022'!D21+'CONTRACTACIO 3r TR 2022'!D21+'CONTRACTACIO 4t TR 2022'!D21</f>
        <v>82877.404958677696</v>
      </c>
      <c r="E21" s="13">
        <f>'CONTRACTACIO 1r TR 2022'!E21+'CONTRACTACIO 2n TR 2022'!E21+'CONTRACTACIO 3r TR 2022'!E21+'CONTRACTACIO 4t TR 2022'!E21</f>
        <v>100281.66</v>
      </c>
      <c r="F21" s="21">
        <f t="shared" si="1"/>
        <v>2.0127857271122498E-3</v>
      </c>
      <c r="G21" s="9">
        <f>'CONTRACTACIO 1r TR 2022'!G21+'CONTRACTACIO 2n TR 2022'!G21+'CONTRACTACIO 3r TR 2022'!G21+'CONTRACTACIO 4t TR 2022'!G21</f>
        <v>1611</v>
      </c>
      <c r="H21" s="20">
        <f t="shared" si="2"/>
        <v>0.92004568817818388</v>
      </c>
      <c r="I21" s="13">
        <f>'CONTRACTACIO 1r TR 2022'!I21+'CONTRACTACIO 2n TR 2022'!I21+'CONTRACTACIO 3r TR 2022'!I21+'CONTRACTACIO 4t TR 2022'!I21</f>
        <v>2673728.6115702479</v>
      </c>
      <c r="J21" s="13">
        <f>'CONTRACTACIO 1r TR 2022'!J21+'CONTRACTACIO 2n TR 2022'!J21+'CONTRACTACIO 3r TR 2022'!J21+'CONTRACTACIO 4t TR 2022'!J21</f>
        <v>3235211.62</v>
      </c>
      <c r="K21" s="21">
        <f t="shared" si="3"/>
        <v>0.1792392847522799</v>
      </c>
      <c r="L21" s="9">
        <f>'CONTRACTACIO 1r TR 2022'!L21+'CONTRACTACIO 2n TR 2022'!L21+'CONTRACTACIO 3r TR 2022'!L21+'CONTRACTACIO 4t TR 2022'!L21</f>
        <v>282</v>
      </c>
      <c r="M21" s="20">
        <f t="shared" si="4"/>
        <v>0.97241379310344822</v>
      </c>
      <c r="N21" s="13">
        <f>'CONTRACTACIO 1r TR 2022'!N21+'CONTRACTACIO 2n TR 2022'!N21+'CONTRACTACIO 3r TR 2022'!N21+'CONTRACTACIO 4t TR 2022'!N21</f>
        <v>297037.98347107443</v>
      </c>
      <c r="O21" s="13">
        <f>'CONTRACTACIO 1r TR 2022'!O21+'CONTRACTACIO 2n TR 2022'!O21+'CONTRACTACIO 3r TR 2022'!O21+'CONTRACTACIO 4t TR 2022'!O21</f>
        <v>359415.96</v>
      </c>
      <c r="P21" s="21">
        <f t="shared" si="5"/>
        <v>0.52750022431560017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3</v>
      </c>
      <c r="H24" s="62">
        <f t="shared" si="2"/>
        <v>1.7133066818960593E-3</v>
      </c>
      <c r="I24" s="73">
        <f>'CONTRACTACIO 1r TR 2022'!I24+'CONTRACTACIO 2n TR 2022'!I24+'CONTRACTACIO 3r TR 2022'!I24+'CONTRACTACIO 4t TR 2022'!I24</f>
        <v>1053635.3500000001</v>
      </c>
      <c r="J24" s="74">
        <f>'CONTRACTACIO 1r TR 2022'!J24+'CONTRACTACIO 2n TR 2022'!J24+'CONTRACTACIO 3r TR 2022'!J24+'CONTRACTACIO 4t TR 2022'!J24</f>
        <v>1274898.7735000001</v>
      </c>
      <c r="K24" s="63">
        <f t="shared" si="3"/>
        <v>7.0632765684026239E-2</v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57</v>
      </c>
      <c r="C25" s="17">
        <f t="shared" si="12"/>
        <v>1</v>
      </c>
      <c r="D25" s="18">
        <f t="shared" si="12"/>
        <v>45199808.48231405</v>
      </c>
      <c r="E25" s="18">
        <f t="shared" si="12"/>
        <v>49822322.688999996</v>
      </c>
      <c r="F25" s="19">
        <f t="shared" si="12"/>
        <v>1</v>
      </c>
      <c r="G25" s="16">
        <f t="shared" si="12"/>
        <v>1751</v>
      </c>
      <c r="H25" s="17">
        <f t="shared" si="12"/>
        <v>1</v>
      </c>
      <c r="I25" s="18">
        <f t="shared" si="12"/>
        <v>15028230.822644627</v>
      </c>
      <c r="J25" s="18">
        <f t="shared" si="12"/>
        <v>18049679.368400004</v>
      </c>
      <c r="K25" s="19">
        <f t="shared" si="12"/>
        <v>0.99999999999999978</v>
      </c>
      <c r="L25" s="16">
        <f t="shared" si="12"/>
        <v>290</v>
      </c>
      <c r="M25" s="17">
        <f t="shared" si="12"/>
        <v>1</v>
      </c>
      <c r="N25" s="18">
        <f t="shared" si="12"/>
        <v>563104.94000000006</v>
      </c>
      <c r="O25" s="18">
        <f t="shared" si="12"/>
        <v>681356.9804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35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4"/>
      <c r="H31" s="47"/>
      <c r="I31" s="47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2"/>
      <c r="B32" s="157"/>
      <c r="C32" s="158"/>
      <c r="D32" s="158"/>
      <c r="E32" s="158"/>
      <c r="F32" s="159"/>
      <c r="G32" s="24"/>
      <c r="J32" s="162"/>
      <c r="K32" s="163"/>
      <c r="L32" s="166"/>
      <c r="M32" s="167"/>
      <c r="N32" s="167"/>
      <c r="O32" s="167"/>
      <c r="P32" s="168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35" customHeight="1" thickBot="1" x14ac:dyDescent="0.35">
      <c r="A33" s="153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4"/>
      <c r="K33" s="165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43</v>
      </c>
      <c r="C34" s="8">
        <f t="shared" ref="C34:C40" si="14">IF(B34,B34/$B$46,"")</f>
        <v>2.0495710200190656E-2</v>
      </c>
      <c r="D34" s="10">
        <f t="shared" ref="D34:D43" si="15">D13+I13+N13+S13+X13+AC13</f>
        <v>47461184.640000001</v>
      </c>
      <c r="E34" s="11">
        <f t="shared" ref="E34:E43" si="16">E13+J13+O13+T13+Y13+AD13</f>
        <v>53038363.973100007</v>
      </c>
      <c r="F34" s="21">
        <f t="shared" ref="F34:F40" si="17">IF(E34,E34/$E$46,"")</f>
        <v>0.77368001681514842</v>
      </c>
      <c r="J34" s="149" t="s">
        <v>3</v>
      </c>
      <c r="K34" s="150"/>
      <c r="L34" s="54">
        <f>B25</f>
        <v>57</v>
      </c>
      <c r="M34" s="8">
        <f t="shared" ref="M34:M39" si="18">IF(L34,L34/$L$40,"")</f>
        <v>2.7168732125834129E-2</v>
      </c>
      <c r="N34" s="55">
        <f>D25</f>
        <v>45199808.48231405</v>
      </c>
      <c r="O34" s="55">
        <f>E25</f>
        <v>49822322.688999996</v>
      </c>
      <c r="P34" s="56">
        <f t="shared" ref="P34:P39" si="19">IF(O34,O34/$O$40,"")</f>
        <v>0.72676705253098106</v>
      </c>
    </row>
    <row r="35" spans="1:33" s="24" customFormat="1" ht="30" customHeight="1" x14ac:dyDescent="0.3">
      <c r="A35" s="41" t="s">
        <v>18</v>
      </c>
      <c r="B35" s="12">
        <f t="shared" si="13"/>
        <v>7</v>
      </c>
      <c r="C35" s="8">
        <f t="shared" si="14"/>
        <v>3.3365109628217351E-3</v>
      </c>
      <c r="D35" s="13">
        <f t="shared" si="15"/>
        <v>5943301.8399999999</v>
      </c>
      <c r="E35" s="14">
        <f t="shared" si="16"/>
        <v>6578774.1560000004</v>
      </c>
      <c r="F35" s="21">
        <f t="shared" si="17"/>
        <v>9.5965744762010793E-2</v>
      </c>
      <c r="J35" s="145" t="s">
        <v>1</v>
      </c>
      <c r="K35" s="146"/>
      <c r="L35" s="57">
        <f>G25</f>
        <v>1751</v>
      </c>
      <c r="M35" s="8">
        <f t="shared" si="18"/>
        <v>0.83460438512869395</v>
      </c>
      <c r="N35" s="58">
        <f>I25</f>
        <v>15028230.822644627</v>
      </c>
      <c r="O35" s="58">
        <f>J25</f>
        <v>18049679.368400004</v>
      </c>
      <c r="P35" s="56">
        <f t="shared" si="19"/>
        <v>0.26329387241911073</v>
      </c>
    </row>
    <row r="36" spans="1:33" s="24" customFormat="1" ht="30" customHeight="1" x14ac:dyDescent="0.3">
      <c r="A36" s="41" t="s">
        <v>19</v>
      </c>
      <c r="B36" s="12">
        <f t="shared" si="13"/>
        <v>4</v>
      </c>
      <c r="C36" s="8">
        <f t="shared" si="14"/>
        <v>1.9065776930409914E-3</v>
      </c>
      <c r="D36" s="13">
        <f t="shared" si="15"/>
        <v>169795.16</v>
      </c>
      <c r="E36" s="14">
        <f t="shared" si="16"/>
        <v>205452.14</v>
      </c>
      <c r="F36" s="21">
        <f t="shared" si="17"/>
        <v>2.9969667844680619E-3</v>
      </c>
      <c r="J36" s="145" t="s">
        <v>2</v>
      </c>
      <c r="K36" s="146"/>
      <c r="L36" s="57">
        <f>L25</f>
        <v>290</v>
      </c>
      <c r="M36" s="8">
        <f t="shared" si="18"/>
        <v>0.13822688274547187</v>
      </c>
      <c r="N36" s="58">
        <f>N25</f>
        <v>563104.94000000006</v>
      </c>
      <c r="O36" s="58">
        <f>O25</f>
        <v>681356.9804</v>
      </c>
      <c r="P36" s="56">
        <f t="shared" si="19"/>
        <v>9.9390750499082463E-3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45" t="s">
        <v>34</v>
      </c>
      <c r="K37" s="14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45" t="s">
        <v>5</v>
      </c>
      <c r="K38" s="14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7</v>
      </c>
      <c r="C39" s="8">
        <f t="shared" si="14"/>
        <v>3.3365109628217351E-3</v>
      </c>
      <c r="D39" s="13">
        <f t="shared" si="15"/>
        <v>1100673.6600000001</v>
      </c>
      <c r="E39" s="22">
        <f t="shared" si="16"/>
        <v>1331815.1277000001</v>
      </c>
      <c r="F39" s="21">
        <f t="shared" si="17"/>
        <v>1.9427423344283445E-2</v>
      </c>
      <c r="G39" s="24"/>
      <c r="H39" s="24"/>
      <c r="I39" s="24"/>
      <c r="J39" s="145" t="s">
        <v>4</v>
      </c>
      <c r="K39" s="14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7</v>
      </c>
      <c r="C40" s="8">
        <f t="shared" si="14"/>
        <v>3.3365109628217351E-3</v>
      </c>
      <c r="D40" s="13">
        <f t="shared" si="15"/>
        <v>431231.80636363634</v>
      </c>
      <c r="E40" s="14">
        <f t="shared" si="16"/>
        <v>521790.48749999999</v>
      </c>
      <c r="F40" s="21">
        <f t="shared" si="17"/>
        <v>7.6114503333423412E-3</v>
      </c>
      <c r="G40" s="24"/>
      <c r="H40" s="24"/>
      <c r="I40" s="24"/>
      <c r="J40" s="147" t="s">
        <v>0</v>
      </c>
      <c r="K40" s="148"/>
      <c r="L40" s="79">
        <f>SUM(L34:L39)</f>
        <v>2098</v>
      </c>
      <c r="M40" s="17">
        <f>SUM(M34:M39)</f>
        <v>1</v>
      </c>
      <c r="N40" s="80">
        <f>SUM(N34:N39)</f>
        <v>60791144.244958676</v>
      </c>
      <c r="O40" s="81">
        <f>SUM(O34:O39)</f>
        <v>68553359.037799999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112</v>
      </c>
      <c r="C41" s="8">
        <f>IF(B41,B41/$B$46,"")</f>
        <v>5.3384175405147762E-2</v>
      </c>
      <c r="D41" s="13">
        <f t="shared" si="15"/>
        <v>1577677.7885950415</v>
      </c>
      <c r="E41" s="14">
        <f t="shared" si="16"/>
        <v>1907355.1400000001</v>
      </c>
      <c r="F41" s="21">
        <f>IF(E41,E41/$E$46,"")</f>
        <v>2.7822927523482744E-2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1915</v>
      </c>
      <c r="C42" s="8">
        <f>IF(B42,B42/$B$46,"")</f>
        <v>0.91277407054337467</v>
      </c>
      <c r="D42" s="13">
        <f t="shared" si="15"/>
        <v>3053644</v>
      </c>
      <c r="E42" s="14">
        <f t="shared" si="16"/>
        <v>3694909.24</v>
      </c>
      <c r="F42" s="21">
        <f>IF(E42,E42/$E$46,"")</f>
        <v>5.389829604064543E-2</v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3</v>
      </c>
      <c r="C45" s="8">
        <f>IF(B45,B45/$B$46,"")</f>
        <v>1.4299332697807435E-3</v>
      </c>
      <c r="D45" s="13">
        <f t="shared" ref="D45" si="24">D24+I24+N24+S24+X24+AC24</f>
        <v>1053635.3500000001</v>
      </c>
      <c r="E45" s="14">
        <f t="shared" ref="E45" si="25">E24+J24+O24+T24+Y24+AD24</f>
        <v>1274898.7735000001</v>
      </c>
      <c r="F45" s="21">
        <f>IF(E45,E45/$E$46,"")</f>
        <v>1.8597174396618947E-2</v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2098</v>
      </c>
      <c r="C46" s="17">
        <f>SUM(C34:C45)</f>
        <v>1</v>
      </c>
      <c r="D46" s="18">
        <f>SUM(D34:D45)</f>
        <v>60791144.244958676</v>
      </c>
      <c r="E46" s="18">
        <f>SUM(E34:E45)</f>
        <v>68553359.037799999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2023-06-13T12:41:38Z</dcterms:modified>
</cp:coreProperties>
</file>