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0" windowHeight="10900" tabRatio="700" firstSheet="1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S18" i="6" l="1"/>
  <c r="N20" i="6" l="1"/>
  <c r="N21" i="6"/>
  <c r="I20" i="6"/>
  <c r="I21" i="6" l="1"/>
  <c r="I19" i="6" l="1"/>
  <c r="N20" i="5" l="1"/>
  <c r="I20" i="5"/>
  <c r="I21" i="5" l="1"/>
  <c r="I19" i="5" l="1"/>
  <c r="I13" i="5" l="1"/>
  <c r="I13" i="4" l="1"/>
  <c r="N20" i="4" l="1"/>
  <c r="I20" i="4"/>
  <c r="I21" i="4" l="1"/>
  <c r="N21" i="4"/>
  <c r="I19" i="4" l="1"/>
  <c r="N21" i="1" l="1"/>
  <c r="N20" i="1" l="1"/>
  <c r="I20" i="1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E34" i="7" s="1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D34" i="7" s="1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S25" i="7" s="1"/>
  <c r="N37" i="7" s="1"/>
  <c r="X18" i="7"/>
  <c r="I19" i="7"/>
  <c r="D40" i="7" s="1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B34" i="7" s="1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/>
  <c r="G21" i="7"/>
  <c r="L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O35" i="6" s="1"/>
  <c r="E25" i="6"/>
  <c r="O25" i="6"/>
  <c r="O36" i="6" s="1"/>
  <c r="Y25" i="6"/>
  <c r="O38" i="6"/>
  <c r="T25" i="6"/>
  <c r="O37" i="6"/>
  <c r="AD25" i="6"/>
  <c r="O39" i="6"/>
  <c r="P39" i="6"/>
  <c r="I25" i="6"/>
  <c r="N35" i="6" s="1"/>
  <c r="D25" i="6"/>
  <c r="N34" i="6"/>
  <c r="N25" i="6"/>
  <c r="N36" i="6" s="1"/>
  <c r="X25" i="6"/>
  <c r="N38" i="6"/>
  <c r="S25" i="6"/>
  <c r="N37" i="6" s="1"/>
  <c r="AC25" i="6"/>
  <c r="N39" i="6"/>
  <c r="G25" i="6"/>
  <c r="H20" i="6" s="1"/>
  <c r="H15" i="6"/>
  <c r="B25" i="6"/>
  <c r="L25" i="6"/>
  <c r="L36" i="6" s="1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B46" i="6" s="1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4" i="6"/>
  <c r="M14" i="6"/>
  <c r="M15" i="6"/>
  <c r="M16" i="6"/>
  <c r="M19" i="6"/>
  <c r="M20" i="6"/>
  <c r="M21" i="6"/>
  <c r="M24" i="6"/>
  <c r="K16" i="6"/>
  <c r="K17" i="6"/>
  <c r="H16" i="6"/>
  <c r="H17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K13" i="5" s="1"/>
  <c r="O25" i="5"/>
  <c r="O36" i="5"/>
  <c r="T25" i="5"/>
  <c r="O37" i="5"/>
  <c r="Y25" i="5"/>
  <c r="Z18" i="5"/>
  <c r="D25" i="5"/>
  <c r="N34" i="5"/>
  <c r="I25" i="5"/>
  <c r="N35" i="5" s="1"/>
  <c r="N25" i="5"/>
  <c r="N36" i="5"/>
  <c r="S25" i="5"/>
  <c r="N37" i="5"/>
  <c r="X25" i="5"/>
  <c r="N38" i="5"/>
  <c r="B25" i="5"/>
  <c r="L34" i="5"/>
  <c r="G25" i="5"/>
  <c r="L35" i="5" s="1"/>
  <c r="L25" i="5"/>
  <c r="L36" i="5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46" i="5" s="1"/>
  <c r="C40" i="5" s="1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21" i="4" s="1"/>
  <c r="P19" i="4"/>
  <c r="P17" i="4"/>
  <c r="P24" i="4"/>
  <c r="N25" i="4"/>
  <c r="N36" i="4" s="1"/>
  <c r="L25" i="4"/>
  <c r="M21" i="4" s="1"/>
  <c r="M19" i="4"/>
  <c r="M15" i="4"/>
  <c r="M16" i="4"/>
  <c r="M17" i="4"/>
  <c r="M18" i="4"/>
  <c r="M24" i="4"/>
  <c r="J25" i="4"/>
  <c r="O35" i="4" s="1"/>
  <c r="K16" i="4"/>
  <c r="K17" i="4"/>
  <c r="I25" i="4"/>
  <c r="N35" i="4" s="1"/>
  <c r="G25" i="4"/>
  <c r="H21" i="4" s="1"/>
  <c r="H16" i="4"/>
  <c r="H17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22" i="1"/>
  <c r="O25" i="1"/>
  <c r="O36" i="1" s="1"/>
  <c r="E25" i="1"/>
  <c r="Y25" i="1"/>
  <c r="O38" i="1"/>
  <c r="I25" i="1"/>
  <c r="N35" i="1" s="1"/>
  <c r="N25" i="1"/>
  <c r="N36" i="1" s="1"/>
  <c r="D25" i="1"/>
  <c r="N34" i="1"/>
  <c r="X25" i="1"/>
  <c r="N38" i="1"/>
  <c r="G25" i="1"/>
  <c r="H20" i="1" s="1"/>
  <c r="H22" i="1"/>
  <c r="L25" i="1"/>
  <c r="M20" i="1" s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E46" i="1" s="1"/>
  <c r="F42" i="1" s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O35" i="1"/>
  <c r="F45" i="1"/>
  <c r="H19" i="6"/>
  <c r="M18" i="6"/>
  <c r="M13" i="6"/>
  <c r="P19" i="6"/>
  <c r="P14" i="6"/>
  <c r="Z21" i="6"/>
  <c r="L35" i="6"/>
  <c r="H22" i="6"/>
  <c r="K22" i="6"/>
  <c r="AB25" i="6"/>
  <c r="AE25" i="6"/>
  <c r="M13" i="5"/>
  <c r="M25" i="5" s="1"/>
  <c r="AB25" i="5"/>
  <c r="M39" i="5"/>
  <c r="H22" i="5"/>
  <c r="O38" i="5"/>
  <c r="K22" i="5"/>
  <c r="U25" i="5"/>
  <c r="M14" i="4"/>
  <c r="AE25" i="4"/>
  <c r="H22" i="4"/>
  <c r="K22" i="4"/>
  <c r="Z21" i="4"/>
  <c r="U25" i="4"/>
  <c r="AB25" i="4"/>
  <c r="L34" i="1"/>
  <c r="F20" i="1"/>
  <c r="O34" i="1"/>
  <c r="F13" i="1"/>
  <c r="C13" i="1"/>
  <c r="K21" i="1"/>
  <c r="H16" i="1"/>
  <c r="H13" i="1"/>
  <c r="H14" i="1"/>
  <c r="H18" i="1"/>
  <c r="H24" i="1"/>
  <c r="K25" i="1"/>
  <c r="L35" i="1"/>
  <c r="Z25" i="1"/>
  <c r="U25" i="1"/>
  <c r="X25" i="7"/>
  <c r="N39" i="7"/>
  <c r="Z18" i="6"/>
  <c r="C20" i="6"/>
  <c r="C13" i="6"/>
  <c r="F14" i="6"/>
  <c r="K15" i="6"/>
  <c r="R16" i="6"/>
  <c r="R25" i="6"/>
  <c r="U16" i="6"/>
  <c r="U13" i="6"/>
  <c r="U25" i="6"/>
  <c r="H18" i="6"/>
  <c r="H13" i="6"/>
  <c r="H24" i="6"/>
  <c r="H14" i="6"/>
  <c r="D35" i="7"/>
  <c r="K14" i="6"/>
  <c r="K18" i="6"/>
  <c r="K21" i="6"/>
  <c r="K13" i="6"/>
  <c r="T25" i="7"/>
  <c r="O37" i="7"/>
  <c r="F13" i="6"/>
  <c r="W19" i="6"/>
  <c r="W18" i="6"/>
  <c r="K24" i="6"/>
  <c r="F43" i="6"/>
  <c r="H14" i="5"/>
  <c r="H24" i="5"/>
  <c r="H18" i="5"/>
  <c r="K15" i="5"/>
  <c r="K18" i="5"/>
  <c r="K14" i="5"/>
  <c r="P15" i="5"/>
  <c r="P18" i="5"/>
  <c r="P13" i="5"/>
  <c r="P19" i="5"/>
  <c r="P14" i="5"/>
  <c r="P25" i="5" s="1"/>
  <c r="H15" i="5"/>
  <c r="W18" i="5"/>
  <c r="W25" i="5"/>
  <c r="Z25" i="5"/>
  <c r="R16" i="5"/>
  <c r="R25" i="5"/>
  <c r="C14" i="5"/>
  <c r="C13" i="5"/>
  <c r="E25" i="7"/>
  <c r="F23" i="7"/>
  <c r="F43" i="5"/>
  <c r="AE21" i="5"/>
  <c r="AE20" i="5"/>
  <c r="C20" i="5"/>
  <c r="F21" i="5"/>
  <c r="F20" i="5"/>
  <c r="P21" i="5"/>
  <c r="E42" i="7"/>
  <c r="C43" i="6"/>
  <c r="B36" i="7"/>
  <c r="V25" i="7"/>
  <c r="Y25" i="7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24" i="4"/>
  <c r="C14" i="4"/>
  <c r="F14" i="4"/>
  <c r="F20" i="4"/>
  <c r="K21" i="4"/>
  <c r="AD25" i="7"/>
  <c r="O38" i="7"/>
  <c r="W17" i="4"/>
  <c r="O38" i="4"/>
  <c r="E38" i="7"/>
  <c r="Z17" i="4"/>
  <c r="C18" i="4"/>
  <c r="C20" i="4"/>
  <c r="O34" i="4"/>
  <c r="H13" i="4"/>
  <c r="M13" i="4"/>
  <c r="M25" i="4" s="1"/>
  <c r="W20" i="4"/>
  <c r="M20" i="4"/>
  <c r="O36" i="4"/>
  <c r="O25" i="7"/>
  <c r="P21" i="7" s="1"/>
  <c r="F43" i="4"/>
  <c r="K22" i="7"/>
  <c r="Z14" i="7"/>
  <c r="Q25" i="7"/>
  <c r="B25" i="7"/>
  <c r="C24" i="7"/>
  <c r="B35" i="7"/>
  <c r="B37" i="7"/>
  <c r="AC25" i="7"/>
  <c r="N38" i="7"/>
  <c r="E37" i="7"/>
  <c r="B39" i="7"/>
  <c r="L25" i="7"/>
  <c r="M20" i="7" s="1"/>
  <c r="M15" i="7"/>
  <c r="D38" i="7"/>
  <c r="E39" i="7"/>
  <c r="E35" i="7"/>
  <c r="B42" i="7"/>
  <c r="D41" i="7"/>
  <c r="D45" i="7"/>
  <c r="E40" i="7"/>
  <c r="E45" i="7"/>
  <c r="AA25" i="7"/>
  <c r="B45" i="7"/>
  <c r="D36" i="7"/>
  <c r="E36" i="7"/>
  <c r="D37" i="7"/>
  <c r="C36" i="1"/>
  <c r="C35" i="1"/>
  <c r="B38" i="7"/>
  <c r="R17" i="7"/>
  <c r="D25" i="7"/>
  <c r="N34" i="7"/>
  <c r="H22" i="7"/>
  <c r="F38" i="1"/>
  <c r="P17" i="7"/>
  <c r="P16" i="7"/>
  <c r="F37" i="4"/>
  <c r="Z16" i="7"/>
  <c r="P39" i="1"/>
  <c r="F37" i="1"/>
  <c r="M16" i="7"/>
  <c r="F25" i="1"/>
  <c r="F43" i="1"/>
  <c r="F44" i="1"/>
  <c r="F24" i="7"/>
  <c r="C25" i="1"/>
  <c r="C22" i="7"/>
  <c r="C23" i="7"/>
  <c r="C44" i="1"/>
  <c r="Z25" i="6"/>
  <c r="Z25" i="4"/>
  <c r="F25" i="6"/>
  <c r="F15" i="7"/>
  <c r="F22" i="7"/>
  <c r="F34" i="1"/>
  <c r="F36" i="1"/>
  <c r="F35" i="1"/>
  <c r="F39" i="1"/>
  <c r="C34" i="1"/>
  <c r="C36" i="6"/>
  <c r="C25" i="6"/>
  <c r="C39" i="5"/>
  <c r="C43" i="5"/>
  <c r="P39" i="5"/>
  <c r="P37" i="5"/>
  <c r="C25" i="5"/>
  <c r="AE25" i="5"/>
  <c r="C36" i="4"/>
  <c r="C43" i="4"/>
  <c r="W25" i="4"/>
  <c r="C45" i="1"/>
  <c r="C37" i="1"/>
  <c r="P38" i="1"/>
  <c r="C39" i="1"/>
  <c r="C15" i="7"/>
  <c r="K24" i="7"/>
  <c r="W25" i="6"/>
  <c r="F37" i="6"/>
  <c r="C39" i="6"/>
  <c r="C37" i="6"/>
  <c r="F36" i="6"/>
  <c r="C35" i="6"/>
  <c r="F35" i="6"/>
  <c r="M37" i="6"/>
  <c r="P37" i="6"/>
  <c r="U13" i="7"/>
  <c r="U16" i="7"/>
  <c r="F45" i="6"/>
  <c r="C34" i="6"/>
  <c r="M34" i="6"/>
  <c r="M38" i="6"/>
  <c r="P34" i="6"/>
  <c r="O34" i="7"/>
  <c r="F34" i="6"/>
  <c r="P38" i="6"/>
  <c r="AB18" i="7"/>
  <c r="AB19" i="7"/>
  <c r="C45" i="6"/>
  <c r="C45" i="5"/>
  <c r="F39" i="5"/>
  <c r="F45" i="5"/>
  <c r="P38" i="5"/>
  <c r="M37" i="5"/>
  <c r="M38" i="5"/>
  <c r="AE20" i="7"/>
  <c r="L37" i="7"/>
  <c r="R16" i="7"/>
  <c r="C36" i="5"/>
  <c r="C37" i="5"/>
  <c r="F36" i="5"/>
  <c r="F37" i="5"/>
  <c r="C35" i="5"/>
  <c r="F18" i="7"/>
  <c r="F35" i="5"/>
  <c r="F21" i="7"/>
  <c r="F13" i="7"/>
  <c r="F14" i="7"/>
  <c r="F20" i="7"/>
  <c r="F25" i="5"/>
  <c r="M34" i="5"/>
  <c r="L39" i="7"/>
  <c r="W20" i="7"/>
  <c r="W25" i="7"/>
  <c r="P34" i="5"/>
  <c r="O39" i="7"/>
  <c r="Z21" i="7"/>
  <c r="Z25" i="7"/>
  <c r="AE18" i="7"/>
  <c r="AE21" i="7"/>
  <c r="AE17" i="7"/>
  <c r="F35" i="4"/>
  <c r="F36" i="4"/>
  <c r="F25" i="4"/>
  <c r="K18" i="7"/>
  <c r="C38" i="4"/>
  <c r="C35" i="4"/>
  <c r="C25" i="4"/>
  <c r="F38" i="4"/>
  <c r="F45" i="4"/>
  <c r="C45" i="4"/>
  <c r="K15" i="7"/>
  <c r="K14" i="7"/>
  <c r="K16" i="7"/>
  <c r="AB20" i="7"/>
  <c r="AB17" i="7"/>
  <c r="P34" i="4"/>
  <c r="C20" i="7"/>
  <c r="C18" i="7"/>
  <c r="C14" i="7"/>
  <c r="C39" i="4"/>
  <c r="C13" i="7"/>
  <c r="F39" i="4"/>
  <c r="R13" i="7"/>
  <c r="M19" i="7"/>
  <c r="M18" i="7"/>
  <c r="L36" i="7"/>
  <c r="M13" i="7"/>
  <c r="P13" i="7"/>
  <c r="P15" i="7"/>
  <c r="P14" i="7"/>
  <c r="P19" i="7"/>
  <c r="M14" i="7"/>
  <c r="L34" i="7"/>
  <c r="L38" i="7"/>
  <c r="H15" i="7"/>
  <c r="H16" i="7"/>
  <c r="H14" i="7"/>
  <c r="H18" i="7"/>
  <c r="H24" i="7"/>
  <c r="P34" i="1"/>
  <c r="P37" i="1"/>
  <c r="M38" i="1"/>
  <c r="M34" i="1"/>
  <c r="F43" i="7"/>
  <c r="C38" i="7"/>
  <c r="C43" i="7"/>
  <c r="R25" i="7"/>
  <c r="U25" i="7"/>
  <c r="AE25" i="7"/>
  <c r="F25" i="7"/>
  <c r="AB25" i="7"/>
  <c r="P37" i="4"/>
  <c r="C25" i="7"/>
  <c r="P38" i="4"/>
  <c r="F38" i="7"/>
  <c r="M37" i="4"/>
  <c r="M38" i="4"/>
  <c r="M34" i="4"/>
  <c r="F35" i="7"/>
  <c r="F45" i="7"/>
  <c r="F37" i="7"/>
  <c r="F36" i="7"/>
  <c r="C37" i="7"/>
  <c r="C39" i="7"/>
  <c r="C36" i="7"/>
  <c r="C35" i="7"/>
  <c r="C45" i="7"/>
  <c r="M37" i="7"/>
  <c r="M39" i="7"/>
  <c r="P39" i="7"/>
  <c r="P38" i="7"/>
  <c r="P37" i="7"/>
  <c r="P34" i="7"/>
  <c r="M38" i="7"/>
  <c r="M34" i="7"/>
  <c r="K20" i="6" l="1"/>
  <c r="D39" i="7"/>
  <c r="P18" i="7"/>
  <c r="P21" i="6"/>
  <c r="P20" i="6"/>
  <c r="P25" i="6" s="1"/>
  <c r="C34" i="5"/>
  <c r="H13" i="5"/>
  <c r="C40" i="6"/>
  <c r="C41" i="6"/>
  <c r="M25" i="6"/>
  <c r="N25" i="7"/>
  <c r="N36" i="7" s="1"/>
  <c r="E41" i="7"/>
  <c r="E46" i="7" s="1"/>
  <c r="D46" i="6"/>
  <c r="H21" i="6"/>
  <c r="H25" i="6" s="1"/>
  <c r="E46" i="6"/>
  <c r="D42" i="7"/>
  <c r="N40" i="6"/>
  <c r="L40" i="6"/>
  <c r="M35" i="6" s="1"/>
  <c r="G25" i="7"/>
  <c r="H20" i="7" s="1"/>
  <c r="C42" i="6"/>
  <c r="O40" i="6"/>
  <c r="P35" i="6" s="1"/>
  <c r="K19" i="6"/>
  <c r="K25" i="6" s="1"/>
  <c r="B40" i="7"/>
  <c r="L40" i="5"/>
  <c r="M35" i="5" s="1"/>
  <c r="C41" i="5"/>
  <c r="B41" i="7"/>
  <c r="N40" i="5"/>
  <c r="O36" i="7"/>
  <c r="H21" i="5"/>
  <c r="H20" i="5"/>
  <c r="H19" i="5"/>
  <c r="D46" i="5"/>
  <c r="K21" i="5"/>
  <c r="K20" i="5"/>
  <c r="C42" i="5"/>
  <c r="K19" i="5"/>
  <c r="K25" i="5" s="1"/>
  <c r="O35" i="5"/>
  <c r="O40" i="5" s="1"/>
  <c r="E46" i="5"/>
  <c r="F42" i="5" s="1"/>
  <c r="J25" i="7"/>
  <c r="O35" i="7" s="1"/>
  <c r="K20" i="4"/>
  <c r="K13" i="4"/>
  <c r="H20" i="4"/>
  <c r="D46" i="4"/>
  <c r="P20" i="4"/>
  <c r="P25" i="4"/>
  <c r="E46" i="4"/>
  <c r="L35" i="4"/>
  <c r="H19" i="4"/>
  <c r="N40" i="4"/>
  <c r="L36" i="4"/>
  <c r="B46" i="4"/>
  <c r="C34" i="4" s="1"/>
  <c r="M21" i="7"/>
  <c r="O40" i="4"/>
  <c r="K19" i="4"/>
  <c r="K25" i="4" s="1"/>
  <c r="F40" i="1"/>
  <c r="D46" i="1"/>
  <c r="F41" i="1"/>
  <c r="P20" i="7"/>
  <c r="F46" i="1"/>
  <c r="M25" i="7"/>
  <c r="B46" i="1"/>
  <c r="C40" i="1" s="1"/>
  <c r="M21" i="1"/>
  <c r="N40" i="1"/>
  <c r="O40" i="1"/>
  <c r="P35" i="1" s="1"/>
  <c r="P20" i="1"/>
  <c r="P25" i="1" s="1"/>
  <c r="M25" i="1"/>
  <c r="L40" i="1"/>
  <c r="H25" i="1"/>
  <c r="I25" i="7"/>
  <c r="N35" i="7" s="1"/>
  <c r="D46" i="7" l="1"/>
  <c r="F41" i="7"/>
  <c r="F39" i="7"/>
  <c r="P25" i="7"/>
  <c r="F40" i="6"/>
  <c r="F39" i="6"/>
  <c r="N40" i="7"/>
  <c r="H25" i="5"/>
  <c r="C46" i="6"/>
  <c r="O40" i="7"/>
  <c r="P36" i="7" s="1"/>
  <c r="P36" i="6"/>
  <c r="P40" i="6" s="1"/>
  <c r="F42" i="6"/>
  <c r="F41" i="6"/>
  <c r="H13" i="7"/>
  <c r="H21" i="7"/>
  <c r="M36" i="6"/>
  <c r="M40" i="6" s="1"/>
  <c r="L35" i="7"/>
  <c r="L40" i="7" s="1"/>
  <c r="H19" i="7"/>
  <c r="H25" i="7"/>
  <c r="B46" i="7"/>
  <c r="C41" i="7" s="1"/>
  <c r="C46" i="5"/>
  <c r="M36" i="5"/>
  <c r="M40" i="5" s="1"/>
  <c r="P35" i="5"/>
  <c r="P36" i="5"/>
  <c r="K19" i="7"/>
  <c r="F40" i="7"/>
  <c r="K13" i="7"/>
  <c r="K21" i="7"/>
  <c r="F41" i="5"/>
  <c r="K20" i="7"/>
  <c r="F34" i="7"/>
  <c r="F34" i="5"/>
  <c r="F40" i="5"/>
  <c r="H25" i="4"/>
  <c r="F42" i="4"/>
  <c r="F34" i="4"/>
  <c r="F42" i="7"/>
  <c r="C40" i="4"/>
  <c r="C41" i="4"/>
  <c r="F40" i="4"/>
  <c r="F41" i="4"/>
  <c r="P35" i="4"/>
  <c r="P36" i="4"/>
  <c r="L40" i="4"/>
  <c r="M35" i="4" s="1"/>
  <c r="C42" i="4"/>
  <c r="P35" i="7"/>
  <c r="P40" i="7" s="1"/>
  <c r="P36" i="1"/>
  <c r="P40" i="1" s="1"/>
  <c r="C42" i="7"/>
  <c r="C41" i="1"/>
  <c r="C42" i="1"/>
  <c r="M35" i="1"/>
  <c r="M36" i="1"/>
  <c r="C40" i="7" l="1"/>
  <c r="F46" i="6"/>
  <c r="C34" i="7"/>
  <c r="K25" i="7"/>
  <c r="P40" i="5"/>
  <c r="F46" i="7"/>
  <c r="F46" i="5"/>
  <c r="F46" i="4"/>
  <c r="C46" i="4"/>
  <c r="M36" i="4"/>
  <c r="M40" i="4" s="1"/>
  <c r="P40" i="4"/>
  <c r="C46" i="7"/>
  <c r="C46" i="1"/>
  <c r="M35" i="7"/>
  <c r="M36" i="7"/>
  <c r="M40" i="1"/>
  <c r="M40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<sst xmlns="http://schemas.openxmlformats.org/spreadsheetml/2006/main" count="457" uniqueCount="62">
  <si>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</si>
  <si>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</si>
  <si>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</si>
  <si>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</si>
  <si>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</si>
  <si>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</si>
  <si>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</si>
  <si>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</si>
  <si>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</si>
  <si>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</si>
  <si>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</si>
  <si>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</si>
  <si>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</si>
  <si>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</si>
  <si>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</si>
  <si>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</si>
  <si>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</si>
  <si>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</si>
  <si>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</si>
  <si>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</si>
  <si>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</si>
  <si>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</si>
  <si>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</si>
  <si>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</si>
  <si>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</si>
  <si>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</si>
  <si>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</si>
  <si>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</si>
  <si>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</si>
  <si>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</si>
  <si>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</si>
  <si>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</si>
  <si>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</si>
  <si>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</si>
  <si>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</si>
  <si>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</si>
  <si>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</si>
  <si>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</si>
  <si>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</si>
  <si>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</si>
  <si>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</si>
  <si>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</si>
  <si>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</si>
  <si>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</si>
  <si>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</si>
  <si>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</si>
  <si>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</si>
  <si>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</si>
  <si>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</si>
  <si>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</si>
  <si>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</si>
  <si>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</si>
  <si>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</si>
  <si>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</si>
  <si>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</si>
  <si>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</si>
  <si>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</si>
  <si>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</si>
  <si>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</si>
  <si>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</si>
  <si>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INSTITUT MUNICIPAL PERSONES AMB DISCAPACITAT (IMPD)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</si>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</sst>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80</c:v>
                </c:pt>
                <c:pt idx="8">
                  <c:v>65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2"/>
                <c:pt idx="0">
                  <c:v>51775.12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73865</c:v>
                </c:pt>
                <c:pt idx="7">
                  <c:v>362279.35</c:v>
                </c:pt>
                <c:pt idx="8">
                  <c:v>153571.73000000001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127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575414.56000000006</c:v>
                </c:pt>
                <c:pt idx="2">
                  <c:v>66076.639999999999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7" zoomScale="90" zoomScaleNormal="90" workbookViewId="0">
      <selection activeCell="I19" sqref="I19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x14ac:dyDescent="0.35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44687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60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4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4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7.1428571428571425E-2</v>
      </c>
      <c r="I19" s="6">
        <v>7438.02</v>
      </c>
      <c r="J19" s="7">
        <v>9000</v>
      </c>
      <c r="K19" s="21">
        <f t="shared" si="3"/>
        <v>0.13461291383561999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13</v>
      </c>
      <c r="H20" s="66">
        <f t="shared" si="2"/>
        <v>0.9285714285714286</v>
      </c>
      <c r="I20" s="69">
        <f>ROUND(J20/1.21,2)</f>
        <v>47816.83</v>
      </c>
      <c r="J20" s="70">
        <v>57858.37</v>
      </c>
      <c r="K20" s="67">
        <f t="shared" si="3"/>
        <v>0.86538708616438009</v>
      </c>
      <c r="L20" s="68">
        <v>7</v>
      </c>
      <c r="M20" s="66">
        <f t="shared" si="4"/>
        <v>0.77777777777777779</v>
      </c>
      <c r="N20" s="69">
        <f>ROUND(O20/1.21,2)</f>
        <v>21371.9</v>
      </c>
      <c r="O20" s="70">
        <v>25860</v>
      </c>
      <c r="P20" s="67">
        <f t="shared" si="5"/>
        <v>0.95947569439548941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customHeight="1" x14ac:dyDescent="0.3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>
        <v>2</v>
      </c>
      <c r="M21" s="20">
        <f t="shared" si="4"/>
        <v>0.22222222222222221</v>
      </c>
      <c r="N21" s="69">
        <f>ROUND(O21/1.21,2)</f>
        <v>902.66</v>
      </c>
      <c r="O21" s="7">
        <v>1092.22</v>
      </c>
      <c r="P21" s="21">
        <f t="shared" si="5"/>
        <v>4.0524305604510501E-2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14</v>
      </c>
      <c r="H25" s="17">
        <f t="shared" si="12"/>
        <v>1</v>
      </c>
      <c r="I25" s="18">
        <f t="shared" si="12"/>
        <v>55254.850000000006</v>
      </c>
      <c r="J25" s="18">
        <f t="shared" si="12"/>
        <v>66858.37</v>
      </c>
      <c r="K25" s="19">
        <f t="shared" si="12"/>
        <v>1</v>
      </c>
      <c r="L25" s="16">
        <f t="shared" si="12"/>
        <v>9</v>
      </c>
      <c r="M25" s="17">
        <f t="shared" si="12"/>
        <v>1</v>
      </c>
      <c r="N25" s="18">
        <f t="shared" si="12"/>
        <v>22274.560000000001</v>
      </c>
      <c r="O25" s="18">
        <f t="shared" si="12"/>
        <v>26952.22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5">
      <c r="B26" s="26"/>
      <c r="H26" s="26"/>
      <c r="N26" s="26"/>
    </row>
    <row r="27" spans="1:31" s="49" customFormat="1" ht="34.4" customHeight="1" x14ac:dyDescent="0.35">
      <c r="A27" s="149" t="s">
        <v>61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14</v>
      </c>
      <c r="M35" s="8">
        <f t="shared" si="18"/>
        <v>0.60869565217391308</v>
      </c>
      <c r="N35" s="61">
        <f>I25</f>
        <v>55254.850000000006</v>
      </c>
      <c r="O35" s="61">
        <f>J25</f>
        <v>66858.37</v>
      </c>
      <c r="P35" s="59">
        <f t="shared" si="19"/>
        <v>0.71269533642203931</v>
      </c>
    </row>
    <row r="36" spans="1:33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9</v>
      </c>
      <c r="M36" s="8">
        <f t="shared" si="18"/>
        <v>0.39130434782608697</v>
      </c>
      <c r="N36" s="61">
        <f>N25</f>
        <v>22274.560000000001</v>
      </c>
      <c r="O36" s="61">
        <f>O25</f>
        <v>26952.22</v>
      </c>
      <c r="P36" s="59">
        <f t="shared" si="19"/>
        <v>0.28730466357796069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1</v>
      </c>
      <c r="C40" s="8">
        <f t="shared" si="14"/>
        <v>4.3478260869565216E-2</v>
      </c>
      <c r="D40" s="13">
        <f t="shared" si="15"/>
        <v>7438.02</v>
      </c>
      <c r="E40" s="23">
        <f t="shared" si="16"/>
        <v>9000</v>
      </c>
      <c r="F40" s="21">
        <f t="shared" si="17"/>
        <v>9.5937995912828186E-2</v>
      </c>
      <c r="G40" s="25"/>
      <c r="J40" s="104" t="s">
        <v>0</v>
      </c>
      <c r="K40" s="105"/>
      <c r="L40" s="83">
        <f>SUM(L34:L39)</f>
        <v>23</v>
      </c>
      <c r="M40" s="17">
        <f>SUM(M34:M39)</f>
        <v>1</v>
      </c>
      <c r="N40" s="84">
        <f>SUM(N34:N39)</f>
        <v>77529.41</v>
      </c>
      <c r="O40" s="85">
        <f>SUM(O34:O39)</f>
        <v>93810.59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20</v>
      </c>
      <c r="C41" s="8">
        <f t="shared" si="14"/>
        <v>0.86956521739130432</v>
      </c>
      <c r="D41" s="13">
        <f t="shared" si="15"/>
        <v>69188.73000000001</v>
      </c>
      <c r="E41" s="23">
        <f t="shared" si="16"/>
        <v>83718.37</v>
      </c>
      <c r="F41" s="21">
        <f t="shared" si="17"/>
        <v>0.8924191820987375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95" t="s">
        <v>50</v>
      </c>
      <c r="B42" s="12">
        <f t="shared" si="13"/>
        <v>2</v>
      </c>
      <c r="C42" s="8">
        <f t="shared" si="14"/>
        <v>8.6956521739130432E-2</v>
      </c>
      <c r="D42" s="13">
        <f t="shared" si="15"/>
        <v>902.66</v>
      </c>
      <c r="E42" s="14">
        <f t="shared" si="16"/>
        <v>1092.22</v>
      </c>
      <c r="F42" s="21">
        <f t="shared" si="17"/>
        <v>1.1642821988434356E-2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23</v>
      </c>
      <c r="C46" s="17">
        <f>SUM(C34:C45)</f>
        <v>1</v>
      </c>
      <c r="D46" s="18">
        <f>SUM(D34:D45)</f>
        <v>77529.410000000018</v>
      </c>
      <c r="E46" s="18">
        <f>SUM(E34:E45)</f>
        <v>93810.59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I13" sqref="I13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55</v>
      </c>
      <c r="C7" s="32"/>
      <c r="D7" s="32"/>
      <c r="E7" s="32"/>
      <c r="F7" s="32"/>
      <c r="G7" s="33"/>
      <c r="H7" s="73"/>
      <c r="I7" s="90" t="s">
        <v>46</v>
      </c>
      <c r="J7" s="91">
        <v>44777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MUNICIPAL PERSONES AMB DISCAPACITAT (IMPD)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4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4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5.2631578947368418E-2</v>
      </c>
      <c r="I13" s="6">
        <f>ROUND(J13/1.21,2)</f>
        <v>14400</v>
      </c>
      <c r="J13" s="5">
        <v>17424</v>
      </c>
      <c r="K13" s="21">
        <f t="shared" ref="K13:K21" si="3">IF(J13,J13/$J$25,"")</f>
        <v>0.13126475824502998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0.10526315789473684</v>
      </c>
      <c r="I19" s="6">
        <f>ROUND(J19/1.21,2)</f>
        <v>33938.019999999997</v>
      </c>
      <c r="J19" s="7">
        <v>41065</v>
      </c>
      <c r="K19" s="21">
        <f t="shared" si="3"/>
        <v>0.30936566215175365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15</v>
      </c>
      <c r="H20" s="66">
        <f t="shared" si="2"/>
        <v>0.78947368421052633</v>
      </c>
      <c r="I20" s="6">
        <f>ROUND(J20/1.21,2)</f>
        <v>59402.53</v>
      </c>
      <c r="J20" s="70">
        <v>71877.06</v>
      </c>
      <c r="K20" s="21">
        <f t="shared" si="3"/>
        <v>0.54149018045589492</v>
      </c>
      <c r="L20" s="68">
        <v>1</v>
      </c>
      <c r="M20" s="66">
        <f t="shared" si="4"/>
        <v>0.33333333333333331</v>
      </c>
      <c r="N20" s="6">
        <f>ROUND(O20/1.21,2)</f>
        <v>14950</v>
      </c>
      <c r="O20" s="70">
        <v>18089.5</v>
      </c>
      <c r="P20" s="67">
        <f t="shared" si="5"/>
        <v>0.99500831946755408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</v>
      </c>
      <c r="H21" s="20">
        <f t="shared" si="2"/>
        <v>5.2631578947368418E-2</v>
      </c>
      <c r="I21" s="6">
        <f>ROUND(J21/1.21,2)</f>
        <v>1961.4</v>
      </c>
      <c r="J21" s="7">
        <v>2373.3000000000002</v>
      </c>
      <c r="K21" s="21">
        <f t="shared" si="3"/>
        <v>1.7879399147321492E-2</v>
      </c>
      <c r="L21" s="2">
        <v>2</v>
      </c>
      <c r="M21" s="20">
        <f t="shared" si="4"/>
        <v>0.66666666666666663</v>
      </c>
      <c r="N21" s="6">
        <f>ROUND(O21/1.21,2)</f>
        <v>75</v>
      </c>
      <c r="O21" s="7">
        <v>90.75</v>
      </c>
      <c r="P21" s="21">
        <f t="shared" si="5"/>
        <v>4.9916805324459234E-3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19</v>
      </c>
      <c r="H25" s="17">
        <f t="shared" si="32"/>
        <v>1</v>
      </c>
      <c r="I25" s="18">
        <f t="shared" si="32"/>
        <v>109701.94999999998</v>
      </c>
      <c r="J25" s="18">
        <f t="shared" si="32"/>
        <v>132739.35999999999</v>
      </c>
      <c r="K25" s="19">
        <f t="shared" si="32"/>
        <v>1</v>
      </c>
      <c r="L25" s="16">
        <f t="shared" si="32"/>
        <v>3</v>
      </c>
      <c r="M25" s="17">
        <f t="shared" si="32"/>
        <v>1</v>
      </c>
      <c r="N25" s="18">
        <f t="shared" si="32"/>
        <v>15025</v>
      </c>
      <c r="O25" s="18">
        <f t="shared" si="32"/>
        <v>18180.25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5">
      <c r="B26" s="26"/>
      <c r="H26" s="26"/>
      <c r="N26" s="26"/>
    </row>
    <row r="27" spans="1:31" s="49" customFormat="1" ht="34.4" customHeight="1" x14ac:dyDescent="0.35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33">B13+G13+L13+Q13+AA13+V13</f>
        <v>1</v>
      </c>
      <c r="C34" s="8">
        <f t="shared" ref="C34:C45" si="34">IF(B34,B34/$B$46,"")</f>
        <v>4.5454545454545456E-2</v>
      </c>
      <c r="D34" s="10">
        <f t="shared" ref="D34:D45" si="35">D13+I13+N13+S13+AC13+X13</f>
        <v>14400</v>
      </c>
      <c r="E34" s="11">
        <f t="shared" ref="E34:E45" si="36">E13+J13+O13+T13+AD13+Y13</f>
        <v>17424</v>
      </c>
      <c r="F34" s="21">
        <f t="shared" ref="F34:F42" si="37">IF(E34,E34/$E$46,"")</f>
        <v>0.11545219338958007</v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19</v>
      </c>
      <c r="M35" s="8">
        <f t="shared" si="38"/>
        <v>0.86363636363636365</v>
      </c>
      <c r="N35" s="61">
        <f>I25</f>
        <v>109701.94999999998</v>
      </c>
      <c r="O35" s="61">
        <f>J25</f>
        <v>132739.35999999999</v>
      </c>
      <c r="P35" s="59">
        <f t="shared" si="39"/>
        <v>0.87953686071677495</v>
      </c>
    </row>
    <row r="36" spans="1:33" ht="30" customHeight="1" x14ac:dyDescent="0.3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3</v>
      </c>
      <c r="M36" s="8">
        <f t="shared" si="38"/>
        <v>0.13636363636363635</v>
      </c>
      <c r="N36" s="61">
        <f>N25</f>
        <v>15025</v>
      </c>
      <c r="O36" s="61">
        <f>O25</f>
        <v>18180.25</v>
      </c>
      <c r="P36" s="59">
        <f t="shared" si="39"/>
        <v>0.12046313928322504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3"/>
        <v>2</v>
      </c>
      <c r="C40" s="8">
        <f t="shared" si="34"/>
        <v>9.0909090909090912E-2</v>
      </c>
      <c r="D40" s="13">
        <f t="shared" si="35"/>
        <v>33938.019999999997</v>
      </c>
      <c r="E40" s="23">
        <f t="shared" si="36"/>
        <v>41065</v>
      </c>
      <c r="F40" s="21">
        <f t="shared" si="37"/>
        <v>0.27209850330251983</v>
      </c>
      <c r="G40" s="25"/>
      <c r="J40" s="104" t="s">
        <v>0</v>
      </c>
      <c r="K40" s="105"/>
      <c r="L40" s="83">
        <f>SUM(L34:L39)</f>
        <v>22</v>
      </c>
      <c r="M40" s="17">
        <f>SUM(M34:M39)</f>
        <v>1</v>
      </c>
      <c r="N40" s="84">
        <f>SUM(N34:N39)</f>
        <v>124726.94999999998</v>
      </c>
      <c r="O40" s="85">
        <f>SUM(O34:O39)</f>
        <v>150919.60999999999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3"/>
        <v>16</v>
      </c>
      <c r="C41" s="8">
        <f t="shared" si="34"/>
        <v>0.72727272727272729</v>
      </c>
      <c r="D41" s="13">
        <f t="shared" si="35"/>
        <v>74352.53</v>
      </c>
      <c r="E41" s="23">
        <f t="shared" si="36"/>
        <v>89966.56</v>
      </c>
      <c r="F41" s="21">
        <f t="shared" si="37"/>
        <v>0.59612239920312549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33"/>
        <v>3</v>
      </c>
      <c r="C42" s="8">
        <f t="shared" si="34"/>
        <v>0.13636363636363635</v>
      </c>
      <c r="D42" s="13">
        <f t="shared" si="35"/>
        <v>2036.4</v>
      </c>
      <c r="E42" s="14">
        <f t="shared" si="36"/>
        <v>2464.0500000000002</v>
      </c>
      <c r="F42" s="21">
        <f t="shared" si="37"/>
        <v>1.6326904104774723E-2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22</v>
      </c>
      <c r="C46" s="17">
        <f>SUM(C34:C45)</f>
        <v>1</v>
      </c>
      <c r="D46" s="18">
        <f>SUM(D34:D45)</f>
        <v>124726.94999999998</v>
      </c>
      <c r="E46" s="18">
        <f>SUM(E34:E45)</f>
        <v>150919.60999999999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G14" sqref="G14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44865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MUNICIPAL PERSONES AMB DISCAPACITAT (IMPD)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4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4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4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4</v>
      </c>
      <c r="H13" s="20">
        <f t="shared" ref="H13:H23" si="2">IF(G13,G13/$G$25,"")</f>
        <v>6.6666666666666666E-2</v>
      </c>
      <c r="I13" s="4">
        <f>ROUND(J13/1.21,2)</f>
        <v>28389.360000000001</v>
      </c>
      <c r="J13" s="5">
        <v>34351.120000000003</v>
      </c>
      <c r="K13" s="21">
        <f t="shared" ref="K13:K23" si="3">IF(J13,J13/$J$25,"")</f>
        <v>0.14803205662181609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0.05</v>
      </c>
      <c r="I19" s="4">
        <f>ROUND(J19/1.21,2)</f>
        <v>15289.26</v>
      </c>
      <c r="J19" s="7">
        <v>18500</v>
      </c>
      <c r="K19" s="21">
        <f t="shared" si="3"/>
        <v>7.9723544603599455E-2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16</v>
      </c>
      <c r="H20" s="66">
        <f t="shared" si="2"/>
        <v>0.26666666666666666</v>
      </c>
      <c r="I20" s="4">
        <f>ROUND(J20/1.21,2)</f>
        <v>97668.69</v>
      </c>
      <c r="J20" s="70">
        <v>118179.11999999998</v>
      </c>
      <c r="K20" s="67">
        <f t="shared" si="3"/>
        <v>0.50927882943427738</v>
      </c>
      <c r="L20" s="68">
        <v>1</v>
      </c>
      <c r="M20" s="66">
        <f t="shared" si="4"/>
        <v>1</v>
      </c>
      <c r="N20" s="4">
        <f>ROUND(O20/1.21,2)</f>
        <v>1609.71</v>
      </c>
      <c r="O20" s="70">
        <v>1947.75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customHeight="1" x14ac:dyDescent="0.3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37</v>
      </c>
      <c r="H21" s="20">
        <f t="shared" si="2"/>
        <v>0.6166666666666667</v>
      </c>
      <c r="I21" s="4">
        <f>ROUND(J21/1.21,2)</f>
        <v>50431.12</v>
      </c>
      <c r="J21" s="7">
        <v>61021.66</v>
      </c>
      <c r="K21" s="21">
        <f t="shared" si="3"/>
        <v>0.26296556934030707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60</v>
      </c>
      <c r="H25" s="17">
        <f t="shared" si="22"/>
        <v>1</v>
      </c>
      <c r="I25" s="18">
        <f t="shared" si="22"/>
        <v>191778.43</v>
      </c>
      <c r="J25" s="18">
        <f t="shared" si="22"/>
        <v>232051.9</v>
      </c>
      <c r="K25" s="19">
        <f t="shared" si="22"/>
        <v>1</v>
      </c>
      <c r="L25" s="16">
        <f t="shared" si="22"/>
        <v>1</v>
      </c>
      <c r="M25" s="17">
        <f t="shared" si="22"/>
        <v>1</v>
      </c>
      <c r="N25" s="18">
        <f t="shared" si="22"/>
        <v>1609.71</v>
      </c>
      <c r="O25" s="18">
        <f t="shared" si="22"/>
        <v>1947.75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4" customHeight="1" x14ac:dyDescent="0.35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23">B13+G13+L13+Q13+AA13+V13</f>
        <v>4</v>
      </c>
      <c r="C34" s="8">
        <f t="shared" ref="C34:C42" si="24">IF(B34,B34/$B$46,"")</f>
        <v>6.5573770491803282E-2</v>
      </c>
      <c r="D34" s="10">
        <f t="shared" ref="D34:D45" si="25">D13+I13+N13+S13+AC13+X13</f>
        <v>28389.360000000001</v>
      </c>
      <c r="E34" s="11">
        <f t="shared" ref="E34:E45" si="26">E13+J13+O13+T13+AD13+Y13</f>
        <v>34351.120000000003</v>
      </c>
      <c r="F34" s="21">
        <f t="shared" ref="F34:F43" si="27">IF(E34,E34/$E$46,"")</f>
        <v>0.14679987769212477</v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60</v>
      </c>
      <c r="M35" s="8">
        <f>IF(L35,L35/$L$40,"")</f>
        <v>0.98360655737704916</v>
      </c>
      <c r="N35" s="61">
        <f>I25</f>
        <v>191778.43</v>
      </c>
      <c r="O35" s="61">
        <f>J25</f>
        <v>232051.9</v>
      </c>
      <c r="P35" s="59">
        <f>IF(O35,O35/$O$40,"")</f>
        <v>0.99167626960125799</v>
      </c>
    </row>
    <row r="36" spans="1:33" ht="30" customHeight="1" x14ac:dyDescent="0.3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1</v>
      </c>
      <c r="M36" s="8">
        <f>IF(L36,L36/$L$40,"")</f>
        <v>1.6393442622950821E-2</v>
      </c>
      <c r="N36" s="61">
        <f>N25</f>
        <v>1609.71</v>
      </c>
      <c r="O36" s="61">
        <f>O25</f>
        <v>1947.75</v>
      </c>
      <c r="P36" s="59">
        <f>IF(O36,O36/$O$40,"")</f>
        <v>8.3237303987420495E-3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23"/>
        <v>3</v>
      </c>
      <c r="C40" s="8">
        <f t="shared" si="24"/>
        <v>4.9180327868852458E-2</v>
      </c>
      <c r="D40" s="13">
        <f t="shared" si="25"/>
        <v>15289.26</v>
      </c>
      <c r="E40" s="23">
        <f t="shared" si="26"/>
        <v>18500</v>
      </c>
      <c r="F40" s="21">
        <f t="shared" si="27"/>
        <v>7.9059947311887008E-2</v>
      </c>
      <c r="G40" s="25"/>
      <c r="J40" s="104" t="s">
        <v>0</v>
      </c>
      <c r="K40" s="105"/>
      <c r="L40" s="83">
        <f>SUM(L34:L39)</f>
        <v>61</v>
      </c>
      <c r="M40" s="17">
        <f>SUM(M34:M39)</f>
        <v>1</v>
      </c>
      <c r="N40" s="84">
        <f>SUM(N34:N39)</f>
        <v>193388.13999999998</v>
      </c>
      <c r="O40" s="85">
        <f>SUM(O34:O39)</f>
        <v>233999.65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23"/>
        <v>17</v>
      </c>
      <c r="C41" s="8">
        <f t="shared" si="24"/>
        <v>0.27868852459016391</v>
      </c>
      <c r="D41" s="13">
        <f t="shared" si="25"/>
        <v>99278.400000000009</v>
      </c>
      <c r="E41" s="23">
        <f t="shared" si="26"/>
        <v>120126.86999999998</v>
      </c>
      <c r="F41" s="21">
        <f t="shared" si="27"/>
        <v>0.51336346015902157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23"/>
        <v>37</v>
      </c>
      <c r="C42" s="8">
        <f t="shared" si="24"/>
        <v>0.60655737704918034</v>
      </c>
      <c r="D42" s="13">
        <f t="shared" si="25"/>
        <v>50431.12</v>
      </c>
      <c r="E42" s="14">
        <f t="shared" si="26"/>
        <v>61021.66</v>
      </c>
      <c r="F42" s="21">
        <f t="shared" si="27"/>
        <v>0.26077671483696668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61</v>
      </c>
      <c r="C46" s="17">
        <f>SUM(C34:C45)</f>
        <v>1</v>
      </c>
      <c r="D46" s="18">
        <f>SUM(D34:D45)</f>
        <v>193388.14</v>
      </c>
      <c r="E46" s="18">
        <f>SUM(E34:E45)</f>
        <v>233999.65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J46" sqref="J46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44980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MUNICIPAL PERSONES AMB DISCAPACITAT (IMPD)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4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4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"/>
      <c r="P18" s="67" t="str">
        <f>IF(O18,O18/$O$25,"")</f>
        <v/>
      </c>
      <c r="Q18" s="71"/>
      <c r="R18" s="66" t="str">
        <f t="shared" si="4"/>
        <v/>
      </c>
      <c r="S18" s="69">
        <f>+O18+J18</f>
        <v>0</v>
      </c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2.9411764705882353E-2</v>
      </c>
      <c r="I19" s="6">
        <f>J19/1.21</f>
        <v>4380.1652892561988</v>
      </c>
      <c r="J19" s="7">
        <v>5300</v>
      </c>
      <c r="K19" s="21">
        <f t="shared" si="3"/>
        <v>3.6865736309960991E-2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21</v>
      </c>
      <c r="H20" s="66">
        <f t="shared" si="2"/>
        <v>0.61764705882352944</v>
      </c>
      <c r="I20" s="6">
        <f>J20/1.21</f>
        <v>49470.983471074382</v>
      </c>
      <c r="J20" s="70">
        <v>59859.89</v>
      </c>
      <c r="K20" s="67">
        <f t="shared" si="3"/>
        <v>0.41637338118552281</v>
      </c>
      <c r="L20" s="68">
        <v>6</v>
      </c>
      <c r="M20" s="66">
        <f>IF(L20,L20/$L$25,"")</f>
        <v>0.35294117647058826</v>
      </c>
      <c r="N20" s="6">
        <f>O20/1.21</f>
        <v>7113.7685950413224</v>
      </c>
      <c r="O20" s="69">
        <v>8607.66</v>
      </c>
      <c r="P20" s="67">
        <f>IF(O20,O20/$O$25,"")</f>
        <v>0.45312011421099346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12</v>
      </c>
      <c r="H21" s="20">
        <f t="shared" si="2"/>
        <v>0.35294117647058826</v>
      </c>
      <c r="I21" s="6">
        <f>J21/1.21</f>
        <v>64962.842975206608</v>
      </c>
      <c r="J21" s="7">
        <v>78605.039999999994</v>
      </c>
      <c r="K21" s="21">
        <f t="shared" si="3"/>
        <v>0.54676088250451615</v>
      </c>
      <c r="L21" s="2">
        <v>11</v>
      </c>
      <c r="M21" s="20">
        <f>IF(L21,L21/$L$25,"")</f>
        <v>0.6470588235294118</v>
      </c>
      <c r="N21" s="6">
        <f>O21/1.21</f>
        <v>8585.7520661157032</v>
      </c>
      <c r="O21" s="6">
        <v>10388.76</v>
      </c>
      <c r="P21" s="21">
        <f>IF(O21,O21/$O$25,"")</f>
        <v>0.54687988578900659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34</v>
      </c>
      <c r="H25" s="17">
        <f t="shared" si="30"/>
        <v>1</v>
      </c>
      <c r="I25" s="18">
        <f t="shared" si="30"/>
        <v>118813.99173553719</v>
      </c>
      <c r="J25" s="18">
        <f t="shared" si="30"/>
        <v>143764.93</v>
      </c>
      <c r="K25" s="19">
        <f t="shared" si="30"/>
        <v>1</v>
      </c>
      <c r="L25" s="16">
        <f t="shared" si="30"/>
        <v>17</v>
      </c>
      <c r="M25" s="17">
        <f t="shared" si="30"/>
        <v>1</v>
      </c>
      <c r="N25" s="18">
        <f t="shared" si="30"/>
        <v>15699.520661157025</v>
      </c>
      <c r="O25" s="18">
        <f t="shared" si="30"/>
        <v>18996.419999999998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4" customHeight="1" x14ac:dyDescent="0.25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25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34</v>
      </c>
      <c r="M35" s="8">
        <f t="shared" si="36"/>
        <v>0.66666666666666663</v>
      </c>
      <c r="N35" s="61">
        <f>I25</f>
        <v>118813.99173553719</v>
      </c>
      <c r="O35" s="61">
        <f>J25</f>
        <v>143764.93</v>
      </c>
      <c r="P35" s="59">
        <f t="shared" si="37"/>
        <v>0.88328666480094942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17</v>
      </c>
      <c r="M36" s="8">
        <f t="shared" si="36"/>
        <v>0.33333333333333331</v>
      </c>
      <c r="N36" s="61">
        <f>N25</f>
        <v>15699.520661157025</v>
      </c>
      <c r="O36" s="61">
        <f>O25</f>
        <v>18996.419999999998</v>
      </c>
      <c r="P36" s="59">
        <f t="shared" si="37"/>
        <v>0.11671333519905064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1</v>
      </c>
      <c r="C40" s="8">
        <f t="shared" si="32"/>
        <v>1.9607843137254902E-2</v>
      </c>
      <c r="D40" s="13">
        <f t="shared" si="33"/>
        <v>4380.1652892561988</v>
      </c>
      <c r="E40" s="23">
        <f t="shared" si="34"/>
        <v>5300</v>
      </c>
      <c r="F40" s="21">
        <f t="shared" si="35"/>
        <v>3.2563013270656707E-2</v>
      </c>
      <c r="G40" s="25"/>
      <c r="J40" s="104" t="s">
        <v>0</v>
      </c>
      <c r="K40" s="105"/>
      <c r="L40" s="83">
        <f>SUM(L34:L39)</f>
        <v>51</v>
      </c>
      <c r="M40" s="17">
        <f>SUM(M34:M39)</f>
        <v>1</v>
      </c>
      <c r="N40" s="84">
        <f>SUM(N34:N39)</f>
        <v>134513.51239669422</v>
      </c>
      <c r="O40" s="85">
        <f>SUM(O34:O39)</f>
        <v>162761.34999999998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27</v>
      </c>
      <c r="C41" s="8">
        <f t="shared" si="32"/>
        <v>0.52941176470588236</v>
      </c>
      <c r="D41" s="13">
        <f t="shared" si="33"/>
        <v>56584.752066115703</v>
      </c>
      <c r="E41" s="23">
        <f t="shared" si="34"/>
        <v>68467.55</v>
      </c>
      <c r="F41" s="21">
        <f t="shared" si="35"/>
        <v>0.42066221495459466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31"/>
        <v>23</v>
      </c>
      <c r="C42" s="8">
        <f t="shared" si="32"/>
        <v>0.45098039215686275</v>
      </c>
      <c r="D42" s="13">
        <f t="shared" si="33"/>
        <v>73548.595041322318</v>
      </c>
      <c r="E42" s="14">
        <f t="shared" si="34"/>
        <v>88993.799999999988</v>
      </c>
      <c r="F42" s="21">
        <f t="shared" si="35"/>
        <v>0.54677477177474876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51</v>
      </c>
      <c r="C46" s="17">
        <f>SUM(C34:C45)</f>
        <v>1</v>
      </c>
      <c r="D46" s="18">
        <f>SUM(D34:D45)</f>
        <v>134513.51239669422</v>
      </c>
      <c r="E46" s="18">
        <f>SUM(E34:E45)</f>
        <v>162761.34999999998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/>
  </sheetViews>
  <sheetFormatPr defaultColWidth="9.1796875" defaultRowHeight="14.5" x14ac:dyDescent="0.35"/>
  <cols>
    <col min="1" max="1" width="30.453125" style="27" customWidth="1"/>
    <col min="2" max="2" width="11.1796875" style="62" customWidth="1"/>
    <col min="3" max="3" width="10.54296875" style="27" customWidth="1"/>
    <col min="4" max="4" width="19.1796875" style="27" customWidth="1"/>
    <col min="5" max="5" width="19.542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1" width="11.453125" style="27" customWidth="1"/>
    <col min="12" max="12" width="11.54296875" style="27" customWidth="1"/>
    <col min="13" max="13" width="10.54296875" style="27" customWidth="1"/>
    <col min="14" max="14" width="20.179687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5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x14ac:dyDescent="0.35">
      <c r="B4" s="26"/>
      <c r="H4" s="26"/>
      <c r="N4" s="26"/>
    </row>
    <row r="5" spans="1:31" s="25" customFormat="1" ht="30.75" customHeight="1" x14ac:dyDescent="0.3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58</v>
      </c>
      <c r="B7" s="31" t="s">
        <v>59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MUNICIPAL PERSONES AMB DISCAPACITAT (IMPD)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4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4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5</v>
      </c>
      <c r="H13" s="20">
        <f t="shared" ref="H13:H24" si="2">IF(G13,G13/$G$25,"")</f>
        <v>3.937007874015748E-2</v>
      </c>
      <c r="I13" s="10">
        <f>'CONTRACTACIO 1r TR 2022'!I13+'CONTRACTACIO 2n TR 2022'!I13+'CONTRACTACIO 3r TR 2022'!I13+'CONTRACTACIO 4t TR 2022'!I13</f>
        <v>42789.36</v>
      </c>
      <c r="J13" s="10">
        <f>'CONTRACTACIO 1r TR 2022'!J13+'CONTRACTACIO 2n TR 2022'!J13+'CONTRACTACIO 3r TR 2022'!J13+'CONTRACTACIO 4t TR 2022'!J13</f>
        <v>51775.12</v>
      </c>
      <c r="K13" s="21">
        <f t="shared" ref="K13:K24" si="3">IF(J13,J13/$J$25,"")</f>
        <v>8.997881457848407E-2</v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0</v>
      </c>
      <c r="H18" s="20" t="str">
        <f t="shared" si="2"/>
        <v/>
      </c>
      <c r="I18" s="13">
        <f>'CONTRACTACIO 1r TR 2022'!I18+'CONTRACTACIO 2n TR 2022'!I18+'CONTRACTACIO 3r TR 2022'!I18+'CONTRACTACIO 4t TR 2022'!I18</f>
        <v>0</v>
      </c>
      <c r="J18" s="13">
        <f>'CONTRACTACIO 1r TR 2022'!J18+'CONTRACTACIO 2n TR 2022'!J18+'CONTRACTACIO 3r TR 2022'!J18+'CONTRACTACIO 4t TR 2022'!J18</f>
        <v>0</v>
      </c>
      <c r="K18" s="21" t="str">
        <f t="shared" si="3"/>
        <v/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7</v>
      </c>
      <c r="H19" s="20">
        <f t="shared" si="2"/>
        <v>5.5118110236220472E-2</v>
      </c>
      <c r="I19" s="13">
        <f>'CONTRACTACIO 1r TR 2022'!I19+'CONTRACTACIO 2n TR 2022'!I19+'CONTRACTACIO 3r TR 2022'!I19+'CONTRACTACIO 4t TR 2022'!I19</f>
        <v>61045.465289256194</v>
      </c>
      <c r="J19" s="13">
        <f>'CONTRACTACIO 1r TR 2022'!J19+'CONTRACTACIO 2n TR 2022'!J19+'CONTRACTACIO 3r TR 2022'!J19+'CONTRACTACIO 4t TR 2022'!J19</f>
        <v>73865</v>
      </c>
      <c r="K19" s="21">
        <f t="shared" si="3"/>
        <v>0.12836831935570067</v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'CONTRACTACIO 1r TR 2022'!B20+'CONTRACTACIO 2n TR 2022'!B20+'CONTRACTACIO 3r TR 2022'!B20+'CONTRACTACIO 4t TR 2022'!B20</f>
        <v>0</v>
      </c>
      <c r="C20" s="20" t="str">
        <f t="shared" si="0"/>
        <v/>
      </c>
      <c r="D20" s="13">
        <f>'CONTRACTACIO 1r TR 2022'!D20+'CONTRACTACIO 2n TR 2022'!D20+'CONTRACTACIO 3r TR 2022'!D20+'CONTRACTACIO 4t TR 2022'!D20</f>
        <v>0</v>
      </c>
      <c r="E20" s="13">
        <f>'CONTRACTACIO 1r TR 2022'!E20+'CONTRACTACIO 2n TR 2022'!E20+'CONTRACTACIO 3r TR 2022'!E20+'CONTRACTACIO 4t TR 2022'!E20</f>
        <v>0</v>
      </c>
      <c r="F20" s="21" t="str">
        <f t="shared" si="1"/>
        <v/>
      </c>
      <c r="G20" s="9">
        <f>'CONTRACTACIO 1r TR 2022'!G20+'CONTRACTACIO 2n TR 2022'!G20+'CONTRACTACIO 3r TR 2022'!G20+'CONTRACTACIO 4t TR 2022'!G20</f>
        <v>65</v>
      </c>
      <c r="H20" s="20">
        <f t="shared" si="2"/>
        <v>0.51181102362204722</v>
      </c>
      <c r="I20" s="13">
        <f>'CONTRACTACIO 1r TR 2022'!I20+'CONTRACTACIO 2n TR 2022'!I20+'CONTRACTACIO 3r TR 2022'!I20+'CONTRACTACIO 4t TR 2022'!I20</f>
        <v>254359.03347107436</v>
      </c>
      <c r="J20" s="13">
        <f>'CONTRACTACIO 1r TR 2022'!J20+'CONTRACTACIO 2n TR 2022'!J20+'CONTRACTACIO 3r TR 2022'!J20+'CONTRACTACIO 4t TR 2022'!J20</f>
        <v>307774.44</v>
      </c>
      <c r="K20" s="21">
        <f t="shared" si="3"/>
        <v>0.53487426526016302</v>
      </c>
      <c r="L20" s="9">
        <f>'CONTRACTACIO 1r TR 2022'!L20+'CONTRACTACIO 2n TR 2022'!L20+'CONTRACTACIO 3r TR 2022'!L20+'CONTRACTACIO 4t TR 2022'!L20</f>
        <v>15</v>
      </c>
      <c r="M20" s="20">
        <f t="shared" si="4"/>
        <v>0.5</v>
      </c>
      <c r="N20" s="13">
        <f>'CONTRACTACIO 1r TR 2022'!N20+'CONTRACTACIO 2n TR 2022'!N20+'CONTRACTACIO 3r TR 2022'!N20+'CONTRACTACIO 4t TR 2022'!N20</f>
        <v>45045.378595041322</v>
      </c>
      <c r="O20" s="13">
        <f>'CONTRACTACIO 1r TR 2022'!O20+'CONTRACTACIO 2n TR 2022'!O20+'CONTRACTACIO 3r TR 2022'!O20+'CONTRACTACIO 4t TR 2022'!O20</f>
        <v>54504.91</v>
      </c>
      <c r="P20" s="21">
        <f t="shared" si="5"/>
        <v>0.82487411587514137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40" customHeight="1" x14ac:dyDescent="0.35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50</v>
      </c>
      <c r="H21" s="20">
        <f t="shared" si="2"/>
        <v>0.39370078740157483</v>
      </c>
      <c r="I21" s="13">
        <f>'CONTRACTACIO 1r TR 2022'!I21+'CONTRACTACIO 2n TR 2022'!I21+'CONTRACTACIO 3r TR 2022'!I21+'CONTRACTACIO 4t TR 2022'!I21</f>
        <v>117355.3629752066</v>
      </c>
      <c r="J21" s="13">
        <f>'CONTRACTACIO 1r TR 2022'!J21+'CONTRACTACIO 2n TR 2022'!J21+'CONTRACTACIO 3r TR 2022'!J21+'CONTRACTACIO 4t TR 2022'!J21</f>
        <v>142000</v>
      </c>
      <c r="K21" s="21">
        <f t="shared" si="3"/>
        <v>0.24677860080565217</v>
      </c>
      <c r="L21" s="9">
        <f>'CONTRACTACIO 1r TR 2022'!L21+'CONTRACTACIO 2n TR 2022'!L21+'CONTRACTACIO 3r TR 2022'!L21+'CONTRACTACIO 4t TR 2022'!L21</f>
        <v>15</v>
      </c>
      <c r="M21" s="20">
        <f t="shared" si="4"/>
        <v>0.5</v>
      </c>
      <c r="N21" s="13">
        <f>'CONTRACTACIO 1r TR 2022'!N21+'CONTRACTACIO 2n TR 2022'!N21+'CONTRACTACIO 3r TR 2022'!N21+'CONTRACTACIO 4t TR 2022'!N21</f>
        <v>9563.4120661157031</v>
      </c>
      <c r="O21" s="13">
        <f>'CONTRACTACIO 1r TR 2022'!O21+'CONTRACTACIO 2n TR 2022'!O21+'CONTRACTACIO 3r TR 2022'!O21+'CONTRACTACIO 4t TR 2022'!O21</f>
        <v>11571.73</v>
      </c>
      <c r="P21" s="21">
        <f t="shared" si="5"/>
        <v>0.17512588412485863</v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40" customHeight="1" x14ac:dyDescent="0.35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35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127</v>
      </c>
      <c r="H25" s="17">
        <f t="shared" si="12"/>
        <v>1</v>
      </c>
      <c r="I25" s="18">
        <f t="shared" si="12"/>
        <v>475549.22173553717</v>
      </c>
      <c r="J25" s="18">
        <f t="shared" si="12"/>
        <v>575414.56000000006</v>
      </c>
      <c r="K25" s="19">
        <f t="shared" si="12"/>
        <v>0.99999999999999989</v>
      </c>
      <c r="L25" s="16">
        <f t="shared" si="12"/>
        <v>30</v>
      </c>
      <c r="M25" s="17">
        <f t="shared" si="12"/>
        <v>1</v>
      </c>
      <c r="N25" s="18">
        <f t="shared" si="12"/>
        <v>54608.790661157022</v>
      </c>
      <c r="O25" s="18">
        <f t="shared" si="12"/>
        <v>66076.639999999999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5">
      <c r="B26" s="26"/>
      <c r="H26" s="26"/>
      <c r="N26" s="26"/>
    </row>
    <row r="27" spans="1:31" s="49" customFormat="1" ht="34.4" customHeight="1" x14ac:dyDescent="0.35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5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5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4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4" customHeight="1" thickBot="1" x14ac:dyDescent="0.4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5" customHeight="1" x14ac:dyDescent="0.35">
      <c r="A34" s="41" t="s">
        <v>25</v>
      </c>
      <c r="B34" s="9">
        <f t="shared" ref="B34:B43" si="13">B13+G13+L13+Q13+V13+AA13</f>
        <v>5</v>
      </c>
      <c r="C34" s="8">
        <f t="shared" ref="C34:C40" si="14">IF(B34,B34/$B$46,"")</f>
        <v>3.1847133757961783E-2</v>
      </c>
      <c r="D34" s="10">
        <f t="shared" ref="D34:D43" si="15">D13+I13+N13+S13+X13+AC13</f>
        <v>42789.36</v>
      </c>
      <c r="E34" s="11">
        <f t="shared" ref="E34:E43" si="16">E13+J13+O13+T13+Y13+AD13</f>
        <v>51775.12</v>
      </c>
      <c r="F34" s="21">
        <f t="shared" ref="F34:F40" si="17">IF(E34,E34/$E$46,"")</f>
        <v>8.0710569373360075E-2</v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127</v>
      </c>
      <c r="M35" s="8">
        <f t="shared" si="18"/>
        <v>0.80891719745222934</v>
      </c>
      <c r="N35" s="61">
        <f>I25</f>
        <v>475549.22173553717</v>
      </c>
      <c r="O35" s="61">
        <f>J25</f>
        <v>575414.56000000006</v>
      </c>
      <c r="P35" s="59">
        <f t="shared" si="19"/>
        <v>0.89699525106501854</v>
      </c>
    </row>
    <row r="36" spans="1:33" s="25" customFormat="1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30</v>
      </c>
      <c r="M36" s="8">
        <f t="shared" si="18"/>
        <v>0.19108280254777071</v>
      </c>
      <c r="N36" s="61">
        <f>N25</f>
        <v>54608.790661157022</v>
      </c>
      <c r="O36" s="61">
        <f>O25</f>
        <v>66076.639999999999</v>
      </c>
      <c r="P36" s="59">
        <f t="shared" si="19"/>
        <v>0.10300474893498147</v>
      </c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7</v>
      </c>
      <c r="C40" s="8">
        <f t="shared" si="14"/>
        <v>4.4585987261146494E-2</v>
      </c>
      <c r="D40" s="13">
        <f t="shared" si="15"/>
        <v>61045.465289256194</v>
      </c>
      <c r="E40" s="23">
        <f t="shared" si="16"/>
        <v>73865</v>
      </c>
      <c r="F40" s="21">
        <f t="shared" si="17"/>
        <v>0.11514577284926122</v>
      </c>
      <c r="G40" s="25"/>
      <c r="H40" s="25"/>
      <c r="I40" s="25"/>
      <c r="J40" s="104" t="s">
        <v>0</v>
      </c>
      <c r="K40" s="105"/>
      <c r="L40" s="83">
        <f>SUM(L34:L39)</f>
        <v>157</v>
      </c>
      <c r="M40" s="17">
        <f>SUM(M34:M39)</f>
        <v>1</v>
      </c>
      <c r="N40" s="84">
        <f>SUM(N34:N39)</f>
        <v>530158.01239669416</v>
      </c>
      <c r="O40" s="85">
        <f>SUM(O34:O39)</f>
        <v>641491.20000000007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80</v>
      </c>
      <c r="C41" s="8">
        <f>IF(B41,B41/$B$46,"")</f>
        <v>0.50955414012738853</v>
      </c>
      <c r="D41" s="13">
        <f t="shared" si="15"/>
        <v>299404.41206611571</v>
      </c>
      <c r="E41" s="23">
        <f t="shared" si="16"/>
        <v>362279.35</v>
      </c>
      <c r="F41" s="21">
        <f>IF(E41,E41/$E$46,"")</f>
        <v>0.56474562706394105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5">
      <c r="A42" s="46" t="s">
        <v>32</v>
      </c>
      <c r="B42" s="12">
        <f t="shared" si="13"/>
        <v>65</v>
      </c>
      <c r="C42" s="8">
        <f>IF(B42,B42/$B$46,"")</f>
        <v>0.4140127388535032</v>
      </c>
      <c r="D42" s="13">
        <f t="shared" si="15"/>
        <v>126918.77504132231</v>
      </c>
      <c r="E42" s="14">
        <f t="shared" si="16"/>
        <v>153571.73000000001</v>
      </c>
      <c r="F42" s="21">
        <f>IF(E42,E42/$E$46,"")</f>
        <v>0.23939803071343774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4">
      <c r="A46" s="64" t="s">
        <v>0</v>
      </c>
      <c r="B46" s="16">
        <f>SUM(B34:B45)</f>
        <v>157</v>
      </c>
      <c r="C46" s="17">
        <f>SUM(C34:C45)</f>
        <v>1</v>
      </c>
      <c r="D46" s="18">
        <f>SUM(D34:D45)</f>
        <v>530158.01239669428</v>
      </c>
      <c r="E46" s="18">
        <f>SUM(E34:E45)</f>
        <v>641491.19999999995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5" customHeigh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1:21" s="25" customFormat="1" x14ac:dyDescent="0.35">
      <c r="B97" s="26"/>
      <c r="H97" s="26"/>
      <c r="N97" s="26"/>
    </row>
    <row r="98" spans="1:21" s="25" customFormat="1" x14ac:dyDescent="0.35">
      <c r="B98" s="26"/>
      <c r="H98" s="26"/>
      <c r="N98" s="26"/>
    </row>
    <row r="99" spans="1:21" s="25" customFormat="1" x14ac:dyDescent="0.35">
      <c r="B99" s="26"/>
      <c r="H99" s="26"/>
      <c r="N99" s="26"/>
    </row>
    <row r="100" spans="1:21" s="25" customFormat="1" x14ac:dyDescent="0.35">
      <c r="B100" s="26"/>
      <c r="H100" s="26"/>
      <c r="N100" s="26"/>
    </row>
    <row r="101" spans="1:21" s="25" customFormat="1" x14ac:dyDescent="0.35">
      <c r="B101" s="26"/>
      <c r="H101" s="26"/>
      <c r="N101" s="26"/>
    </row>
    <row r="102" spans="1:21" s="25" customFormat="1" x14ac:dyDescent="0.35">
      <c r="B102" s="26"/>
      <c r="H102" s="26"/>
      <c r="N102" s="26"/>
    </row>
    <row r="103" spans="1:21" s="25" customFormat="1" x14ac:dyDescent="0.35">
      <c r="B103" s="26"/>
      <c r="H103" s="26"/>
      <c r="N103" s="26"/>
    </row>
    <row r="104" spans="1:21" s="25" customFormat="1" x14ac:dyDescent="0.35">
      <c r="B104" s="26"/>
      <c r="H104" s="26"/>
      <c r="N104" s="26"/>
    </row>
    <row r="105" spans="1:21" s="25" customFormat="1" x14ac:dyDescent="0.35">
      <c r="B105" s="26"/>
      <c r="H105" s="26"/>
      <c r="N105" s="26"/>
    </row>
    <row r="106" spans="1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2023-03-10T09:03:18Z</dcterms:modified>
</cp:coreProperties>
</file>