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0" yWindow="-110" windowWidth="19300" windowHeight="10900" tabRatio="81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D44" i="6"/>
  <c r="B44" i="6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/>
  <c r="Y23" i="7"/>
  <c r="Z23" i="7" s="1"/>
  <c r="X23" i="7"/>
  <c r="V23" i="7"/>
  <c r="W23" i="7" s="1"/>
  <c r="T23" i="7"/>
  <c r="S23" i="7"/>
  <c r="Q23" i="7"/>
  <c r="R23" i="7"/>
  <c r="O23" i="7"/>
  <c r="P23" i="7" s="1"/>
  <c r="N23" i="7"/>
  <c r="L23" i="7"/>
  <c r="M23" i="7" s="1"/>
  <c r="J23" i="7"/>
  <c r="I23" i="7"/>
  <c r="G23" i="7"/>
  <c r="E23" i="7"/>
  <c r="F23" i="7" s="1"/>
  <c r="D23" i="7"/>
  <c r="B23" i="7"/>
  <c r="B8" i="7"/>
  <c r="B8" i="6"/>
  <c r="B8" i="5"/>
  <c r="B8" i="4"/>
  <c r="AD22" i="7"/>
  <c r="AE22" i="7"/>
  <c r="AC22" i="7"/>
  <c r="AA22" i="7"/>
  <c r="AB22" i="7" s="1"/>
  <c r="Y22" i="7"/>
  <c r="Z22" i="7" s="1"/>
  <c r="X22" i="7"/>
  <c r="V22" i="7"/>
  <c r="W22" i="7"/>
  <c r="T22" i="7"/>
  <c r="U22" i="7"/>
  <c r="S22" i="7"/>
  <c r="Q22" i="7"/>
  <c r="R22" i="7" s="1"/>
  <c r="O22" i="7"/>
  <c r="P22" i="7" s="1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C20" i="1" s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Z21" i="7" s="1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P16" i="7" s="1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D38" i="7" s="1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C13" i="7" s="1"/>
  <c r="G13" i="7"/>
  <c r="L13" i="7"/>
  <c r="Q13" i="7"/>
  <c r="V13" i="7"/>
  <c r="W13" i="7" s="1"/>
  <c r="AA13" i="7"/>
  <c r="B20" i="7"/>
  <c r="G20" i="7"/>
  <c r="L20" i="7"/>
  <c r="AA20" i="7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AB17" i="7" s="1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R15" i="7"/>
  <c r="J25" i="6"/>
  <c r="O35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H15" i="6"/>
  <c r="B25" i="6"/>
  <c r="L34" i="6" s="1"/>
  <c r="L25" i="6"/>
  <c r="L36" i="6" s="1"/>
  <c r="V25" i="6"/>
  <c r="L38" i="6" s="1"/>
  <c r="Q25" i="6"/>
  <c r="L37" i="6" s="1"/>
  <c r="AA25" i="6"/>
  <c r="L39" i="6" s="1"/>
  <c r="M39" i="6" s="1"/>
  <c r="E45" i="6"/>
  <c r="F45" i="6" s="1"/>
  <c r="E34" i="6"/>
  <c r="E35" i="6"/>
  <c r="E36" i="6"/>
  <c r="E37" i="6"/>
  <c r="E38" i="6"/>
  <c r="F38" i="6"/>
  <c r="E39" i="6"/>
  <c r="E40" i="6"/>
  <c r="F40" i="6" s="1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4" i="6"/>
  <c r="Z15" i="6"/>
  <c r="Z16" i="6"/>
  <c r="Z17" i="6"/>
  <c r="Z19" i="6"/>
  <c r="Z24" i="6"/>
  <c r="W13" i="6"/>
  <c r="W14" i="6"/>
  <c r="W15" i="6"/>
  <c r="W16" i="6"/>
  <c r="W17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O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M37" i="5" s="1"/>
  <c r="V25" i="5"/>
  <c r="L38" i="5" s="1"/>
  <c r="E34" i="5"/>
  <c r="E35" i="5"/>
  <c r="F35" i="5" s="1"/>
  <c r="E36" i="5"/>
  <c r="F36" i="5" s="1"/>
  <c r="E41" i="5"/>
  <c r="E42" i="5"/>
  <c r="E39" i="5"/>
  <c r="E40" i="5"/>
  <c r="E45" i="5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C45" i="5" s="1"/>
  <c r="B39" i="5"/>
  <c r="C39" i="5" s="1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1" i="5"/>
  <c r="W13" i="5"/>
  <c r="W14" i="5"/>
  <c r="W15" i="5"/>
  <c r="W16" i="5"/>
  <c r="W17" i="5"/>
  <c r="W19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F35" i="4" s="1"/>
  <c r="E36" i="4"/>
  <c r="E37" i="4"/>
  <c r="E38" i="4"/>
  <c r="F38" i="4" s="1"/>
  <c r="E39" i="4"/>
  <c r="E40" i="4"/>
  <c r="E41" i="4"/>
  <c r="E42" i="4"/>
  <c r="D45" i="4"/>
  <c r="B45" i="4"/>
  <c r="C45" i="4" s="1"/>
  <c r="B42" i="4"/>
  <c r="C42" i="4" s="1"/>
  <c r="B34" i="4"/>
  <c r="B35" i="4"/>
  <c r="B36" i="4"/>
  <c r="B37" i="4"/>
  <c r="C37" i="4"/>
  <c r="B38" i="4"/>
  <c r="C38" i="4" s="1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Y25" i="4"/>
  <c r="Z19" i="4" s="1"/>
  <c r="Z24" i="4"/>
  <c r="X25" i="4"/>
  <c r="N38" i="4" s="1"/>
  <c r="W13" i="4"/>
  <c r="W14" i="4"/>
  <c r="W15" i="4"/>
  <c r="W16" i="4"/>
  <c r="W18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17" i="4"/>
  <c r="P24" i="4"/>
  <c r="N25" i="4"/>
  <c r="N36" i="4" s="1"/>
  <c r="L25" i="4"/>
  <c r="L36" i="4" s="1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O34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K19" i="1" s="1"/>
  <c r="K22" i="1"/>
  <c r="O25" i="1"/>
  <c r="O36" i="1" s="1"/>
  <c r="E25" i="1"/>
  <c r="F20" i="1" s="1"/>
  <c r="Y25" i="1"/>
  <c r="O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M20" i="1" s="1"/>
  <c r="V25" i="1"/>
  <c r="L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19" i="1"/>
  <c r="Z18" i="1"/>
  <c r="Z17" i="1"/>
  <c r="Z16" i="1"/>
  <c r="Z15" i="1"/>
  <c r="Z14" i="1"/>
  <c r="W24" i="1"/>
  <c r="W21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8" i="1"/>
  <c r="K17" i="1"/>
  <c r="K16" i="1"/>
  <c r="K14" i="1"/>
  <c r="H21" i="1"/>
  <c r="H17" i="1"/>
  <c r="C24" i="1"/>
  <c r="C21" i="1"/>
  <c r="C19" i="1"/>
  <c r="C18" i="1"/>
  <c r="C17" i="1"/>
  <c r="C16" i="1"/>
  <c r="C15" i="1"/>
  <c r="C14" i="1"/>
  <c r="E45" i="1"/>
  <c r="F45" i="1" s="1"/>
  <c r="E42" i="1"/>
  <c r="F42" i="1" s="1"/>
  <c r="E34" i="1"/>
  <c r="E41" i="1"/>
  <c r="E35" i="1"/>
  <c r="E36" i="1"/>
  <c r="E37" i="1"/>
  <c r="E38" i="1"/>
  <c r="F38" i="1" s="1"/>
  <c r="E39" i="1"/>
  <c r="F39" i="1" s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C35" i="1" s="1"/>
  <c r="B36" i="1"/>
  <c r="B37" i="1"/>
  <c r="B38" i="1"/>
  <c r="C38" i="1" s="1"/>
  <c r="B39" i="1"/>
  <c r="C39" i="1" s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O34" i="6"/>
  <c r="F22" i="6"/>
  <c r="C22" i="6"/>
  <c r="H19" i="6"/>
  <c r="M18" i="6"/>
  <c r="M13" i="6"/>
  <c r="P19" i="6"/>
  <c r="P14" i="6"/>
  <c r="Z21" i="6"/>
  <c r="H22" i="6"/>
  <c r="K22" i="6"/>
  <c r="M13" i="5"/>
  <c r="L35" i="5"/>
  <c r="H22" i="5"/>
  <c r="K22" i="5"/>
  <c r="M14" i="4"/>
  <c r="P21" i="4"/>
  <c r="H19" i="4"/>
  <c r="H22" i="4"/>
  <c r="K22" i="4"/>
  <c r="Z21" i="4"/>
  <c r="F13" i="1"/>
  <c r="C13" i="1"/>
  <c r="K21" i="1"/>
  <c r="H16" i="1"/>
  <c r="H13" i="1"/>
  <c r="H14" i="1"/>
  <c r="H18" i="1"/>
  <c r="H24" i="1"/>
  <c r="C42" i="1"/>
  <c r="X25" i="7"/>
  <c r="N39" i="7" s="1"/>
  <c r="C20" i="6"/>
  <c r="C13" i="6"/>
  <c r="F14" i="6"/>
  <c r="K15" i="6"/>
  <c r="R16" i="6"/>
  <c r="U16" i="6"/>
  <c r="U13" i="6"/>
  <c r="H18" i="6"/>
  <c r="H13" i="6"/>
  <c r="H24" i="6"/>
  <c r="H14" i="6"/>
  <c r="K19" i="6"/>
  <c r="K14" i="6"/>
  <c r="K21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W18" i="5"/>
  <c r="R16" i="5"/>
  <c r="H13" i="5"/>
  <c r="H20" i="5"/>
  <c r="K19" i="5"/>
  <c r="C14" i="5"/>
  <c r="C13" i="5"/>
  <c r="AE21" i="5"/>
  <c r="AE20" i="5"/>
  <c r="C20" i="5"/>
  <c r="F21" i="5"/>
  <c r="P21" i="5"/>
  <c r="C43" i="6"/>
  <c r="Z20" i="7"/>
  <c r="B34" i="7"/>
  <c r="P15" i="4"/>
  <c r="H15" i="4"/>
  <c r="H18" i="4"/>
  <c r="H14" i="4"/>
  <c r="K15" i="4"/>
  <c r="K14" i="4"/>
  <c r="K18" i="4"/>
  <c r="C15" i="4"/>
  <c r="F15" i="4"/>
  <c r="P14" i="4"/>
  <c r="P18" i="4"/>
  <c r="H24" i="4"/>
  <c r="K19" i="4"/>
  <c r="K20" i="4"/>
  <c r="K24" i="4"/>
  <c r="C14" i="4"/>
  <c r="F14" i="4"/>
  <c r="F20" i="4"/>
  <c r="K21" i="4"/>
  <c r="H20" i="4"/>
  <c r="W17" i="4"/>
  <c r="Z17" i="4"/>
  <c r="C18" i="4"/>
  <c r="H13" i="4"/>
  <c r="M20" i="4"/>
  <c r="P20" i="4"/>
  <c r="P18" i="7"/>
  <c r="F43" i="4"/>
  <c r="K22" i="7"/>
  <c r="Z14" i="7"/>
  <c r="C24" i="7"/>
  <c r="B37" i="7"/>
  <c r="C37" i="7" s="1"/>
  <c r="E35" i="7"/>
  <c r="E45" i="7"/>
  <c r="B45" i="7"/>
  <c r="C45" i="7" s="1"/>
  <c r="D36" i="7"/>
  <c r="R17" i="7"/>
  <c r="H22" i="7"/>
  <c r="H21" i="7"/>
  <c r="P17" i="7"/>
  <c r="F37" i="4"/>
  <c r="Z16" i="7"/>
  <c r="F37" i="1"/>
  <c r="M16" i="7"/>
  <c r="F43" i="1"/>
  <c r="F44" i="1"/>
  <c r="F24" i="7"/>
  <c r="C22" i="7"/>
  <c r="C23" i="7"/>
  <c r="C44" i="1"/>
  <c r="F15" i="7"/>
  <c r="F22" i="7"/>
  <c r="F35" i="1"/>
  <c r="C43" i="5"/>
  <c r="C43" i="4"/>
  <c r="C45" i="1"/>
  <c r="C37" i="1"/>
  <c r="C15" i="7"/>
  <c r="K24" i="7"/>
  <c r="F37" i="6"/>
  <c r="C37" i="6"/>
  <c r="F35" i="6"/>
  <c r="U13" i="7"/>
  <c r="U16" i="7"/>
  <c r="C40" i="6"/>
  <c r="C45" i="6"/>
  <c r="F39" i="5"/>
  <c r="F45" i="5"/>
  <c r="R16" i="7"/>
  <c r="C36" i="5"/>
  <c r="C37" i="5"/>
  <c r="C35" i="5"/>
  <c r="F18" i="7"/>
  <c r="F21" i="7"/>
  <c r="F14" i="7"/>
  <c r="F42" i="5"/>
  <c r="W20" i="7"/>
  <c r="AE21" i="7"/>
  <c r="AE17" i="7"/>
  <c r="C35" i="4"/>
  <c r="F42" i="4"/>
  <c r="P21" i="7"/>
  <c r="F45" i="4"/>
  <c r="K14" i="7"/>
  <c r="K16" i="7"/>
  <c r="C18" i="7"/>
  <c r="C14" i="7"/>
  <c r="R13" i="7"/>
  <c r="K21" i="7"/>
  <c r="M18" i="7"/>
  <c r="P14" i="7"/>
  <c r="M14" i="7"/>
  <c r="H16" i="7"/>
  <c r="H14" i="7"/>
  <c r="H24" i="7"/>
  <c r="F35" i="7"/>
  <c r="F45" i="7"/>
  <c r="Z18" i="6" l="1"/>
  <c r="Z13" i="6"/>
  <c r="Z20" i="6"/>
  <c r="H23" i="6"/>
  <c r="K23" i="6"/>
  <c r="K18" i="6"/>
  <c r="D44" i="7"/>
  <c r="E36" i="7"/>
  <c r="M15" i="6"/>
  <c r="K13" i="6"/>
  <c r="W20" i="6"/>
  <c r="M20" i="6"/>
  <c r="M25" i="6" s="1"/>
  <c r="K20" i="6"/>
  <c r="H20" i="6"/>
  <c r="H25" i="6" s="1"/>
  <c r="Z20" i="5"/>
  <c r="W20" i="5"/>
  <c r="P20" i="5"/>
  <c r="W20" i="4"/>
  <c r="C20" i="4"/>
  <c r="Z20" i="1"/>
  <c r="Z25" i="1" s="1"/>
  <c r="O35" i="1"/>
  <c r="K20" i="1"/>
  <c r="K13" i="1"/>
  <c r="K15" i="1"/>
  <c r="D40" i="7"/>
  <c r="K13" i="5"/>
  <c r="K20" i="5"/>
  <c r="F20" i="5"/>
  <c r="D35" i="7"/>
  <c r="D42" i="7"/>
  <c r="D37" i="7"/>
  <c r="D45" i="7"/>
  <c r="E39" i="7"/>
  <c r="Y25" i="7"/>
  <c r="O39" i="7" s="1"/>
  <c r="P39" i="7" s="1"/>
  <c r="L36" i="1"/>
  <c r="B46" i="6"/>
  <c r="C44" i="6" s="1"/>
  <c r="B39" i="7"/>
  <c r="H25" i="5"/>
  <c r="R25" i="6"/>
  <c r="E43" i="7"/>
  <c r="F43" i="7" s="1"/>
  <c r="Q25" i="7"/>
  <c r="L37" i="7" s="1"/>
  <c r="M37" i="7" s="1"/>
  <c r="C25" i="5"/>
  <c r="F25" i="5"/>
  <c r="P25" i="5"/>
  <c r="D46" i="5"/>
  <c r="M13" i="4"/>
  <c r="AC25" i="7"/>
  <c r="N38" i="7" s="1"/>
  <c r="Z20" i="4"/>
  <c r="Z25" i="4" s="1"/>
  <c r="W19" i="4"/>
  <c r="W25" i="4" s="1"/>
  <c r="O38" i="4"/>
  <c r="O40" i="4" s="1"/>
  <c r="P34" i="4" s="1"/>
  <c r="B25" i="7"/>
  <c r="L34" i="7" s="1"/>
  <c r="P19" i="4"/>
  <c r="M19" i="4"/>
  <c r="P13" i="4"/>
  <c r="N25" i="7"/>
  <c r="N36" i="7" s="1"/>
  <c r="K13" i="4"/>
  <c r="K25" i="4" s="1"/>
  <c r="E34" i="7"/>
  <c r="D46" i="4"/>
  <c r="E46" i="4"/>
  <c r="F41" i="4" s="1"/>
  <c r="D46" i="6"/>
  <c r="U18" i="7"/>
  <c r="E41" i="7"/>
  <c r="D39" i="7"/>
  <c r="R25" i="4"/>
  <c r="F13" i="7"/>
  <c r="O25" i="7"/>
  <c r="P19" i="7" s="1"/>
  <c r="V25" i="7"/>
  <c r="L39" i="7" s="1"/>
  <c r="M39" i="7" s="1"/>
  <c r="AE25" i="1"/>
  <c r="R25" i="1"/>
  <c r="C35" i="6"/>
  <c r="B38" i="7"/>
  <c r="C38" i="7" s="1"/>
  <c r="B42" i="7"/>
  <c r="C42" i="7" s="1"/>
  <c r="E37" i="7"/>
  <c r="F37" i="7" s="1"/>
  <c r="S25" i="7"/>
  <c r="N37" i="7" s="1"/>
  <c r="T25" i="7"/>
  <c r="O37" i="7" s="1"/>
  <c r="P37" i="7" s="1"/>
  <c r="B46" i="5"/>
  <c r="C40" i="5" s="1"/>
  <c r="D34" i="7"/>
  <c r="B40" i="7"/>
  <c r="B43" i="7"/>
  <c r="C43" i="7" s="1"/>
  <c r="E38" i="7"/>
  <c r="F38" i="7" s="1"/>
  <c r="B46" i="4"/>
  <c r="C41" i="4" s="1"/>
  <c r="Z25" i="5"/>
  <c r="AE25" i="5"/>
  <c r="AE25" i="6"/>
  <c r="B41" i="7"/>
  <c r="I25" i="7"/>
  <c r="N35" i="7" s="1"/>
  <c r="E40" i="7"/>
  <c r="E44" i="7"/>
  <c r="C25" i="4"/>
  <c r="E42" i="7"/>
  <c r="F42" i="7" s="1"/>
  <c r="R25" i="5"/>
  <c r="M25" i="5"/>
  <c r="AB25" i="1"/>
  <c r="E46" i="5"/>
  <c r="F41" i="5" s="1"/>
  <c r="AD25" i="7"/>
  <c r="B35" i="7"/>
  <c r="C35" i="7" s="1"/>
  <c r="F25" i="1"/>
  <c r="U25" i="1"/>
  <c r="D43" i="7"/>
  <c r="G25" i="7"/>
  <c r="H23" i="7" s="1"/>
  <c r="B36" i="7"/>
  <c r="H15" i="1"/>
  <c r="J25" i="7"/>
  <c r="K23" i="7" s="1"/>
  <c r="E46" i="1"/>
  <c r="F36" i="1" s="1"/>
  <c r="H19" i="1"/>
  <c r="H20" i="1"/>
  <c r="W20" i="1"/>
  <c r="W25" i="1" s="1"/>
  <c r="D46" i="1"/>
  <c r="M25" i="1"/>
  <c r="P20" i="1"/>
  <c r="P25" i="1" s="1"/>
  <c r="K25" i="1"/>
  <c r="D41" i="7"/>
  <c r="E25" i="7"/>
  <c r="O34" i="7" s="1"/>
  <c r="O34" i="1"/>
  <c r="D25" i="7"/>
  <c r="N34" i="7" s="1"/>
  <c r="C25" i="1"/>
  <c r="L34" i="1"/>
  <c r="B46" i="1"/>
  <c r="K25" i="5"/>
  <c r="H25" i="4"/>
  <c r="N40" i="1"/>
  <c r="U25" i="4"/>
  <c r="AE25" i="4"/>
  <c r="B44" i="7"/>
  <c r="U23" i="7"/>
  <c r="W25" i="7"/>
  <c r="U25" i="5"/>
  <c r="W25" i="5"/>
  <c r="AB25" i="5"/>
  <c r="F25" i="6"/>
  <c r="AB25" i="6"/>
  <c r="W25" i="6"/>
  <c r="AB25" i="4"/>
  <c r="C25" i="6"/>
  <c r="P25" i="6"/>
  <c r="U25" i="6"/>
  <c r="Z25" i="6"/>
  <c r="F25" i="4"/>
  <c r="N40" i="6"/>
  <c r="L40" i="6"/>
  <c r="M34" i="6" s="1"/>
  <c r="M37" i="6"/>
  <c r="O40" i="6"/>
  <c r="P34" i="6" s="1"/>
  <c r="P37" i="6"/>
  <c r="AA25" i="7"/>
  <c r="E46" i="6"/>
  <c r="F44" i="6" s="1"/>
  <c r="L25" i="7"/>
  <c r="M19" i="7" s="1"/>
  <c r="N40" i="5"/>
  <c r="O40" i="5"/>
  <c r="P35" i="5" s="1"/>
  <c r="L40" i="5"/>
  <c r="M35" i="5" s="1"/>
  <c r="R25" i="7"/>
  <c r="L40" i="4"/>
  <c r="M36" i="4" s="1"/>
  <c r="N40" i="4"/>
  <c r="U25" i="7"/>
  <c r="Z25" i="7"/>
  <c r="M37" i="1"/>
  <c r="O38" i="7" l="1"/>
  <c r="AE18" i="7"/>
  <c r="AB19" i="7"/>
  <c r="AB18" i="7"/>
  <c r="AE13" i="7"/>
  <c r="AB13" i="7"/>
  <c r="K25" i="6"/>
  <c r="F36" i="6"/>
  <c r="F39" i="6"/>
  <c r="C36" i="6"/>
  <c r="C39" i="6"/>
  <c r="F41" i="6"/>
  <c r="F34" i="6"/>
  <c r="C41" i="6"/>
  <c r="C34" i="6"/>
  <c r="P38" i="6"/>
  <c r="M38" i="6"/>
  <c r="P36" i="6"/>
  <c r="M36" i="6"/>
  <c r="P35" i="6"/>
  <c r="M35" i="6"/>
  <c r="M25" i="4"/>
  <c r="C20" i="7"/>
  <c r="C25" i="7" s="1"/>
  <c r="L40" i="1"/>
  <c r="M35" i="1" s="1"/>
  <c r="O40" i="1"/>
  <c r="P35" i="1" s="1"/>
  <c r="F40" i="5"/>
  <c r="P34" i="5"/>
  <c r="F34" i="5"/>
  <c r="C41" i="5"/>
  <c r="C34" i="5"/>
  <c r="P38" i="5"/>
  <c r="M38" i="5"/>
  <c r="P36" i="5"/>
  <c r="M34" i="5"/>
  <c r="M36" i="5"/>
  <c r="F41" i="1"/>
  <c r="P25" i="4"/>
  <c r="M38" i="4"/>
  <c r="P38" i="4"/>
  <c r="AE19" i="7"/>
  <c r="M34" i="4"/>
  <c r="F36" i="4"/>
  <c r="F40" i="4"/>
  <c r="C39" i="4"/>
  <c r="C40" i="4"/>
  <c r="P13" i="7"/>
  <c r="P15" i="7"/>
  <c r="M13" i="7"/>
  <c r="M15" i="7"/>
  <c r="C36" i="4"/>
  <c r="F34" i="4"/>
  <c r="F39" i="4"/>
  <c r="K20" i="7"/>
  <c r="K18" i="7"/>
  <c r="L35" i="7"/>
  <c r="H18" i="7"/>
  <c r="C34" i="4"/>
  <c r="P35" i="4"/>
  <c r="P36" i="4"/>
  <c r="N40" i="7"/>
  <c r="M35" i="4"/>
  <c r="D46" i="7"/>
  <c r="E46" i="7"/>
  <c r="F36" i="7" s="1"/>
  <c r="H20" i="7"/>
  <c r="H19" i="7"/>
  <c r="AE20" i="7"/>
  <c r="P20" i="7"/>
  <c r="O36" i="7"/>
  <c r="C34" i="1"/>
  <c r="C36" i="1"/>
  <c r="H13" i="7"/>
  <c r="H15" i="7"/>
  <c r="O35" i="7"/>
  <c r="K13" i="7"/>
  <c r="K19" i="7"/>
  <c r="F40" i="1"/>
  <c r="F34" i="1"/>
  <c r="K15" i="7"/>
  <c r="P36" i="1"/>
  <c r="H25" i="1"/>
  <c r="P38" i="1"/>
  <c r="M38" i="1"/>
  <c r="C41" i="1"/>
  <c r="C40" i="1"/>
  <c r="L38" i="7"/>
  <c r="AB20" i="7"/>
  <c r="AB25" i="7" s="1"/>
  <c r="L36" i="7"/>
  <c r="M20" i="7"/>
  <c r="M36" i="1"/>
  <c r="F20" i="7"/>
  <c r="F25" i="7" s="1"/>
  <c r="P34" i="1"/>
  <c r="M34" i="1"/>
  <c r="B46" i="7"/>
  <c r="C44" i="7" s="1"/>
  <c r="F44" i="7" l="1"/>
  <c r="C46" i="6"/>
  <c r="P40" i="6"/>
  <c r="F46" i="6"/>
  <c r="M40" i="6"/>
  <c r="AE25" i="7"/>
  <c r="P40" i="1"/>
  <c r="F46" i="5"/>
  <c r="P40" i="5"/>
  <c r="M40" i="5"/>
  <c r="C46" i="5"/>
  <c r="F46" i="1"/>
  <c r="L40" i="7"/>
  <c r="M38" i="7" s="1"/>
  <c r="M40" i="4"/>
  <c r="P25" i="7"/>
  <c r="M25" i="7"/>
  <c r="C46" i="4"/>
  <c r="F40" i="7"/>
  <c r="F39" i="7"/>
  <c r="F46" i="4"/>
  <c r="C34" i="7"/>
  <c r="C39" i="7"/>
  <c r="P40" i="4"/>
  <c r="K25" i="7"/>
  <c r="O40" i="7"/>
  <c r="P36" i="7" s="1"/>
  <c r="H25" i="7"/>
  <c r="F41" i="7"/>
  <c r="F34" i="7"/>
  <c r="C36" i="7"/>
  <c r="C46" i="1"/>
  <c r="C41" i="7"/>
  <c r="C40" i="7"/>
  <c r="M40" i="1"/>
  <c r="M35" i="7" l="1"/>
  <c r="M34" i="7"/>
  <c r="M36" i="7"/>
  <c r="F46" i="7"/>
  <c r="P34" i="7"/>
  <c r="P38" i="7"/>
  <c r="P35" i="7"/>
  <c r="C46" i="7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<sst xmlns="http://schemas.openxmlformats.org/spreadsheetml/2006/main" count="457" uniqueCount="62">
  <si>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</si>
  <si>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</si>
  <si>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</si>
  <si>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</si>
  <si>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</si>
  <si>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</si>
  <si>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</si>
  <si>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</si>
  <si>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</si>
  <si>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</si>
  <si>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</si>
  <si>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</si>
  <si>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</si>
  <si>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</si>
  <si>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</si>
  <si>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</si>
  <si>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</si>
  <si>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</si>
  <si>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</si>
  <si>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</si>
  <si>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</si>
  <si>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</si>
  <si>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</si>
  <si>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</si>
  <si>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</si>
  <si>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</si>
  <si>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</si>
  <si>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</si>
  <si>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</si>
  <si>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</si>
  <si>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</si>
  <si>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</si>
  <si>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</si>
  <si>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</si>
  <si>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</si>
  <si>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</si>
  <si>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</si>
  <si>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</si>
  <si>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</si>
  <si>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</si>
  <si>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</si>
  <si>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</si>
  <si>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</si>
  <si>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</si>
  <si>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</si>
  <si>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</si>
  <si>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</si>
  <si>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</si>
  <si>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</si>
  <si>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</si>
  <si>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</si>
  <si>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</si>
  <si>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</si>
  <si>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</si>
  <si>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</si>
  <si>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</si>
  <si>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</si>
  <si>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</si>
  <si>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</si>
  <si>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</si>
  <si>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</si>
  <si>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CONSORCI MUSEU D'ART CONTEMPORANI DE BARCELONA (MACBA)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</si>
</sst>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65-49C9-BDA4-57904BA4F9EE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5-49C9-BDA4-57904BA4F9EE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65-49C9-BDA4-57904BA4F9EE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65-49C9-BDA4-57904BA4F9EE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65-49C9-BDA4-57904BA4F9EE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65-49C9-BDA4-57904BA4F9EE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65-49C9-BDA4-57904BA4F9EE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65-49C9-BDA4-57904BA4F9EE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65-49C9-BDA4-57904BA4F9EE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65-49C9-BDA4-57904BA4F9E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12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2111</c:v>
                </c:pt>
                <c:pt idx="8">
                  <c:v>0</c:v>
                </c:pt>
                <c:pt idx="9">
                  <c:v>14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E65-49C9-BDA4-57904BA4F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26-4915-B912-969B885D4754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26-4915-B912-969B885D4754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26-4915-B912-969B885D4754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26-4915-B912-969B885D4754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26-4915-B912-969B885D4754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26-4915-B912-969B885D4754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26-4915-B912-969B885D4754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26-4915-B912-969B885D4754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26-4915-B912-969B885D4754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6-4915-B912-969B885D475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973603.86999999988</c:v>
                </c:pt>
                <c:pt idx="1">
                  <c:v>0</c:v>
                </c:pt>
                <c:pt idx="2">
                  <c:v>104256.63</c:v>
                </c:pt>
                <c:pt idx="3">
                  <c:v>0</c:v>
                </c:pt>
                <c:pt idx="4">
                  <c:v>0</c:v>
                </c:pt>
                <c:pt idx="5">
                  <c:v>442492.87320000003</c:v>
                </c:pt>
                <c:pt idx="6">
                  <c:v>510654.4</c:v>
                </c:pt>
                <c:pt idx="7">
                  <c:v>3456262.8800000004</c:v>
                </c:pt>
                <c:pt idx="8">
                  <c:v>0</c:v>
                </c:pt>
                <c:pt idx="9">
                  <c:v>200454.64999999997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D26-4915-B912-969B885D47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68-4F7A-A842-966290BAED98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68-4F7A-A842-966290BAED98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68-4F7A-A842-966290BAED98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68-4F7A-A842-966290BAED9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6</c:v>
                </c:pt>
                <c:pt idx="1">
                  <c:v>1491</c:v>
                </c:pt>
                <c:pt idx="2">
                  <c:v>304</c:v>
                </c:pt>
                <c:pt idx="3">
                  <c:v>0</c:v>
                </c:pt>
                <c:pt idx="4">
                  <c:v>349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68-4F7A-A842-966290BAED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D7-4DD9-A1CF-0B2BFC6B2289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D7-4DD9-A1CF-0B2BFC6B2289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D7-4DD9-A1CF-0B2BFC6B2289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D7-4DD9-A1CF-0B2BFC6B2289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D7-4DD9-A1CF-0B2BFC6B2289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D7-4DD9-A1CF-0B2BFC6B228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94097.08</c:v>
                </c:pt>
                <c:pt idx="1">
                  <c:v>3805781.0232000002</c:v>
                </c:pt>
                <c:pt idx="2">
                  <c:v>841603.54999999981</c:v>
                </c:pt>
                <c:pt idx="3">
                  <c:v>0</c:v>
                </c:pt>
                <c:pt idx="4">
                  <c:v>946243.64999999979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D7-4DD9-A1CF-0B2BFC6B22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" zoomScale="80" zoomScaleNormal="80" workbookViewId="0">
      <selection activeCell="J7" sqref="J7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x14ac:dyDescent="0.3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5">
      <c r="A6" s="28"/>
      <c r="B6" s="25"/>
      <c r="H6" s="25"/>
      <c r="N6" s="25"/>
    </row>
    <row r="7" spans="1:31" s="24" customFormat="1" ht="24.75" customHeight="1" x14ac:dyDescent="0.35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>
        <v>44946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4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4">
      <c r="A10" s="24"/>
      <c r="B10" s="120" t="s">
        <v>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</row>
    <row r="11" spans="1:31" ht="30" customHeight="1" thickBot="1" x14ac:dyDescent="0.4">
      <c r="A11" s="112" t="s">
        <v>10</v>
      </c>
      <c r="B11" s="123" t="s">
        <v>3</v>
      </c>
      <c r="C11" s="124"/>
      <c r="D11" s="124"/>
      <c r="E11" s="124"/>
      <c r="F11" s="125"/>
      <c r="G11" s="126" t="s">
        <v>1</v>
      </c>
      <c r="H11" s="127"/>
      <c r="I11" s="127"/>
      <c r="J11" s="127"/>
      <c r="K11" s="128"/>
      <c r="L11" s="98" t="s">
        <v>2</v>
      </c>
      <c r="M11" s="99"/>
      <c r="N11" s="99"/>
      <c r="O11" s="99"/>
      <c r="P11" s="99"/>
      <c r="Q11" s="129" t="s">
        <v>34</v>
      </c>
      <c r="R11" s="130"/>
      <c r="S11" s="130"/>
      <c r="T11" s="130"/>
      <c r="U11" s="131"/>
      <c r="V11" s="135" t="s">
        <v>5</v>
      </c>
      <c r="W11" s="136"/>
      <c r="X11" s="136"/>
      <c r="Y11" s="136"/>
      <c r="Z11" s="137"/>
      <c r="AA11" s="132" t="s">
        <v>4</v>
      </c>
      <c r="AB11" s="133"/>
      <c r="AC11" s="133"/>
      <c r="AD11" s="133"/>
      <c r="AE11" s="134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4" si="2">IF(G13,G13/$G$25,"")</f>
        <v>8.1632653061224497E-3</v>
      </c>
      <c r="I13" s="4">
        <v>86498.5</v>
      </c>
      <c r="J13" s="5">
        <v>95802.240000000005</v>
      </c>
      <c r="K13" s="21">
        <f t="shared" ref="K13:K24" si="3">IF(J13,J13/$J$25,"")</f>
        <v>0.12914279698290118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4.0816326530612249E-3</v>
      </c>
      <c r="I15" s="6">
        <v>59062.5</v>
      </c>
      <c r="J15" s="7">
        <v>71465.63</v>
      </c>
      <c r="K15" s="21">
        <f t="shared" si="3"/>
        <v>9.6336696786475259E-2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4.0816326530612249E-3</v>
      </c>
      <c r="I19" s="6">
        <v>3400</v>
      </c>
      <c r="J19" s="7">
        <v>4114</v>
      </c>
      <c r="K19" s="21">
        <f t="shared" si="3"/>
        <v>5.5457311518776111E-3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5">
      <c r="A20" s="76" t="s">
        <v>29</v>
      </c>
      <c r="B20" s="64">
        <v>2</v>
      </c>
      <c r="C20" s="62">
        <f t="shared" si="0"/>
        <v>1</v>
      </c>
      <c r="D20" s="65">
        <v>16396.52</v>
      </c>
      <c r="E20" s="66">
        <v>19839.79</v>
      </c>
      <c r="F20" s="21">
        <f t="shared" si="1"/>
        <v>1</v>
      </c>
      <c r="G20" s="64">
        <v>241</v>
      </c>
      <c r="H20" s="62">
        <f t="shared" si="2"/>
        <v>0.98367346938775513</v>
      </c>
      <c r="I20" s="65">
        <v>471123.91845637595</v>
      </c>
      <c r="J20" s="66">
        <v>570449.9800000001</v>
      </c>
      <c r="K20" s="63">
        <f t="shared" si="3"/>
        <v>0.76897477507874601</v>
      </c>
      <c r="L20" s="64">
        <v>57</v>
      </c>
      <c r="M20" s="62">
        <f t="shared" si="4"/>
        <v>1</v>
      </c>
      <c r="N20" s="65">
        <v>46030.332027552111</v>
      </c>
      <c r="O20" s="66">
        <v>55663.349999999991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>
        <v>74</v>
      </c>
      <c r="W20" s="62">
        <f t="shared" si="8"/>
        <v>1</v>
      </c>
      <c r="X20" s="65">
        <v>90735.72</v>
      </c>
      <c r="Y20" s="66">
        <v>103943.85</v>
      </c>
      <c r="Z20" s="63">
        <f t="shared" si="9"/>
        <v>1</v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4">
      <c r="A25" s="78" t="s">
        <v>0</v>
      </c>
      <c r="B25" s="16">
        <f t="shared" ref="B25:AE25" si="12">SUM(B13:B24)</f>
        <v>2</v>
      </c>
      <c r="C25" s="17">
        <f t="shared" si="12"/>
        <v>1</v>
      </c>
      <c r="D25" s="18">
        <f t="shared" si="12"/>
        <v>16396.52</v>
      </c>
      <c r="E25" s="18">
        <f t="shared" si="12"/>
        <v>19839.79</v>
      </c>
      <c r="F25" s="19">
        <f t="shared" si="12"/>
        <v>1</v>
      </c>
      <c r="G25" s="16">
        <f t="shared" si="12"/>
        <v>245</v>
      </c>
      <c r="H25" s="17">
        <f t="shared" si="12"/>
        <v>1</v>
      </c>
      <c r="I25" s="18">
        <f t="shared" si="12"/>
        <v>620084.91845637595</v>
      </c>
      <c r="J25" s="18">
        <f t="shared" si="12"/>
        <v>741831.85000000009</v>
      </c>
      <c r="K25" s="19">
        <f t="shared" si="12"/>
        <v>1</v>
      </c>
      <c r="L25" s="16">
        <f t="shared" si="12"/>
        <v>57</v>
      </c>
      <c r="M25" s="17">
        <f t="shared" si="12"/>
        <v>1</v>
      </c>
      <c r="N25" s="18">
        <f t="shared" si="12"/>
        <v>46030.332027552111</v>
      </c>
      <c r="O25" s="18">
        <f t="shared" si="12"/>
        <v>55663.349999999991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74</v>
      </c>
      <c r="W25" s="17">
        <f t="shared" si="12"/>
        <v>1</v>
      </c>
      <c r="X25" s="18">
        <f t="shared" si="12"/>
        <v>90735.72</v>
      </c>
      <c r="Y25" s="18">
        <f t="shared" si="12"/>
        <v>103943.85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5">
      <c r="B26" s="25"/>
      <c r="H26" s="25"/>
      <c r="N26" s="25"/>
    </row>
    <row r="27" spans="1:31" s="47" customFormat="1" ht="34.25" hidden="1" customHeight="1" x14ac:dyDescent="0.3">
      <c r="A27" s="118" t="s">
        <v>55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19" t="s">
        <v>54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13">B13+G13+L13+Q13+AA13+V13</f>
        <v>2</v>
      </c>
      <c r="C34" s="8">
        <f t="shared" ref="C34:C43" si="14">IF(B34,B34/$B$46,"")</f>
        <v>5.2910052910052907E-3</v>
      </c>
      <c r="D34" s="10">
        <f t="shared" ref="D34:D45" si="15">D13+I13+N13+S13+AC13+X13</f>
        <v>86498.5</v>
      </c>
      <c r="E34" s="11">
        <f t="shared" ref="E34:E45" si="16">E13+J13+O13+T13+AD13+Y13</f>
        <v>95802.240000000005</v>
      </c>
      <c r="F34" s="21">
        <f t="shared" ref="F34:F43" si="17">IF(E34,E34/$E$46,"")</f>
        <v>0.10398832127741042</v>
      </c>
      <c r="J34" s="142" t="s">
        <v>3</v>
      </c>
      <c r="K34" s="143"/>
      <c r="L34" s="54">
        <f>B25</f>
        <v>2</v>
      </c>
      <c r="M34" s="8">
        <f t="shared" ref="M34:M39" si="18">IF(L34,L34/$L$40,"")</f>
        <v>5.2910052910052907E-3</v>
      </c>
      <c r="N34" s="55">
        <f>D25</f>
        <v>16396.52</v>
      </c>
      <c r="O34" s="55">
        <f>E25</f>
        <v>19839.79</v>
      </c>
      <c r="P34" s="56">
        <f t="shared" ref="P34:P39" si="19">IF(O34,O34/$O$40,"")</f>
        <v>2.1535054468416966E-2</v>
      </c>
    </row>
    <row r="35" spans="1:33" s="24" customFormat="1" ht="30" customHeight="1" x14ac:dyDescent="0.3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8" t="s">
        <v>1</v>
      </c>
      <c r="K35" s="139"/>
      <c r="L35" s="57">
        <f>G25</f>
        <v>245</v>
      </c>
      <c r="M35" s="8">
        <f t="shared" si="18"/>
        <v>0.64814814814814814</v>
      </c>
      <c r="N35" s="58">
        <f>I25</f>
        <v>620084.91845637595</v>
      </c>
      <c r="O35" s="58">
        <f>J25</f>
        <v>741831.85000000009</v>
      </c>
      <c r="P35" s="56">
        <f t="shared" si="19"/>
        <v>0.80521967703068054</v>
      </c>
    </row>
    <row r="36" spans="1:33" ht="30" customHeight="1" x14ac:dyDescent="0.35">
      <c r="A36" s="41" t="s">
        <v>19</v>
      </c>
      <c r="B36" s="12">
        <f t="shared" si="13"/>
        <v>1</v>
      </c>
      <c r="C36" s="8">
        <f t="shared" si="14"/>
        <v>2.6455026455026454E-3</v>
      </c>
      <c r="D36" s="13">
        <f t="shared" si="15"/>
        <v>59062.5</v>
      </c>
      <c r="E36" s="14">
        <f t="shared" si="16"/>
        <v>71465.63</v>
      </c>
      <c r="F36" s="21">
        <f t="shared" si="17"/>
        <v>7.7572203872608214E-2</v>
      </c>
      <c r="G36" s="24"/>
      <c r="J36" s="138" t="s">
        <v>2</v>
      </c>
      <c r="K36" s="139"/>
      <c r="L36" s="57">
        <f>L25</f>
        <v>57</v>
      </c>
      <c r="M36" s="8">
        <f t="shared" si="18"/>
        <v>0.15079365079365079</v>
      </c>
      <c r="N36" s="58">
        <f>N25</f>
        <v>46030.332027552111</v>
      </c>
      <c r="O36" s="58">
        <f>O25</f>
        <v>55663.349999999991</v>
      </c>
      <c r="P36" s="56">
        <f t="shared" si="19"/>
        <v>6.0419655356460794E-2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8" t="s">
        <v>34</v>
      </c>
      <c r="K37" s="139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8" t="s">
        <v>5</v>
      </c>
      <c r="K38" s="139"/>
      <c r="L38" s="57">
        <f>V25</f>
        <v>74</v>
      </c>
      <c r="M38" s="8">
        <f t="shared" si="18"/>
        <v>0.19576719576719576</v>
      </c>
      <c r="N38" s="58">
        <f>X25</f>
        <v>90735.72</v>
      </c>
      <c r="O38" s="58">
        <f>Y25</f>
        <v>103943.85</v>
      </c>
      <c r="P38" s="56">
        <f t="shared" si="19"/>
        <v>0.1128256131444417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138" t="s">
        <v>4</v>
      </c>
      <c r="K39" s="139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1</v>
      </c>
      <c r="C40" s="8">
        <f t="shared" si="14"/>
        <v>2.6455026455026454E-3</v>
      </c>
      <c r="D40" s="13">
        <f t="shared" si="15"/>
        <v>3400</v>
      </c>
      <c r="E40" s="14">
        <f t="shared" si="16"/>
        <v>4114</v>
      </c>
      <c r="F40" s="21">
        <f t="shared" si="17"/>
        <v>4.465531847013874E-3</v>
      </c>
      <c r="G40" s="24"/>
      <c r="J40" s="140" t="s">
        <v>0</v>
      </c>
      <c r="K40" s="141"/>
      <c r="L40" s="79">
        <f>SUM(L34:L39)</f>
        <v>378</v>
      </c>
      <c r="M40" s="17">
        <f>SUM(M34:M39)</f>
        <v>1</v>
      </c>
      <c r="N40" s="80">
        <f>SUM(N34:N39)</f>
        <v>773247.49048392801</v>
      </c>
      <c r="O40" s="81">
        <f>SUM(O34:O39)</f>
        <v>921278.84000000008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374</v>
      </c>
      <c r="C41" s="8">
        <f t="shared" si="14"/>
        <v>0.98941798941798942</v>
      </c>
      <c r="D41" s="13">
        <f t="shared" si="15"/>
        <v>624286.49048392801</v>
      </c>
      <c r="E41" s="14">
        <f t="shared" si="16"/>
        <v>749896.97000000009</v>
      </c>
      <c r="F41" s="21">
        <f t="shared" si="17"/>
        <v>0.81397394300296755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378</v>
      </c>
      <c r="C46" s="17">
        <f>SUM(C34:C45)</f>
        <v>1</v>
      </c>
      <c r="D46" s="18">
        <f>SUM(D34:D45)</f>
        <v>773247.49048392801</v>
      </c>
      <c r="E46" s="18">
        <f>SUM(E34:E45)</f>
        <v>921278.84000000008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6" zoomScale="80" zoomScaleNormal="80" workbookViewId="0">
      <selection activeCell="J7" sqref="J7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>
        <v>44946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CONSORCI MUSEU D'ART CONTEMPORANI DE BARCELONA (MACBA)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0" t="s">
        <v>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</row>
    <row r="11" spans="1:31" ht="30" customHeight="1" thickBot="1" x14ac:dyDescent="0.4">
      <c r="A11" s="112" t="s">
        <v>10</v>
      </c>
      <c r="B11" s="123" t="s">
        <v>3</v>
      </c>
      <c r="C11" s="124"/>
      <c r="D11" s="124"/>
      <c r="E11" s="124"/>
      <c r="F11" s="125"/>
      <c r="G11" s="126" t="s">
        <v>1</v>
      </c>
      <c r="H11" s="127"/>
      <c r="I11" s="127"/>
      <c r="J11" s="127"/>
      <c r="K11" s="128"/>
      <c r="L11" s="98" t="s">
        <v>2</v>
      </c>
      <c r="M11" s="99"/>
      <c r="N11" s="99"/>
      <c r="O11" s="99"/>
      <c r="P11" s="99"/>
      <c r="Q11" s="129" t="s">
        <v>34</v>
      </c>
      <c r="R11" s="130"/>
      <c r="S11" s="130"/>
      <c r="T11" s="130"/>
      <c r="U11" s="131"/>
      <c r="V11" s="135" t="s">
        <v>5</v>
      </c>
      <c r="W11" s="136"/>
      <c r="X11" s="136"/>
      <c r="Y11" s="136"/>
      <c r="Z11" s="137"/>
      <c r="AA11" s="132" t="s">
        <v>4</v>
      </c>
      <c r="AB11" s="133"/>
      <c r="AC11" s="133"/>
      <c r="AD11" s="133"/>
      <c r="AE11" s="134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4</v>
      </c>
      <c r="H13" s="20">
        <f t="shared" ref="H13:H21" si="2">IF(G13,G13/$G$25,"")</f>
        <v>1.1799410029498525E-2</v>
      </c>
      <c r="I13" s="4">
        <v>211455</v>
      </c>
      <c r="J13" s="5">
        <v>248462.25</v>
      </c>
      <c r="K13" s="21">
        <f t="shared" ref="K13:K21" si="3">IF(J13,J13/$J$25,"")</f>
        <v>0.29181505189482132</v>
      </c>
      <c r="L13" s="1">
        <v>1</v>
      </c>
      <c r="M13" s="20">
        <f t="shared" ref="M13:M21" si="4">IF(L13,L13/$L$25,"")</f>
        <v>1.5151515151515152E-2</v>
      </c>
      <c r="N13" s="4">
        <v>82408.34</v>
      </c>
      <c r="O13" s="5">
        <v>99714.09</v>
      </c>
      <c r="P13" s="21">
        <f t="shared" ref="P13:P21" si="5">IF(O13,O13/$O$25,"")</f>
        <v>0.23562182742646084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1.5151515151515152E-2</v>
      </c>
      <c r="N15" s="6">
        <v>12300</v>
      </c>
      <c r="O15" s="7">
        <v>14883</v>
      </c>
      <c r="P15" s="21">
        <f t="shared" si="5"/>
        <v>3.5168145821598704E-2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2.9498525073746312E-3</v>
      </c>
      <c r="I18" s="65">
        <v>166790.92000000001</v>
      </c>
      <c r="J18" s="66">
        <v>201817.01320000002</v>
      </c>
      <c r="K18" s="63">
        <f t="shared" si="3"/>
        <v>0.23703094607014083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3</v>
      </c>
      <c r="M19" s="20">
        <f t="shared" si="4"/>
        <v>4.5454545454545456E-2</v>
      </c>
      <c r="N19" s="6">
        <v>210194.88</v>
      </c>
      <c r="O19" s="7">
        <v>254335.8</v>
      </c>
      <c r="P19" s="21">
        <f t="shared" si="5"/>
        <v>0.60098894725881624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5">
      <c r="A20" s="76" t="s">
        <v>29</v>
      </c>
      <c r="B20" s="64">
        <v>1</v>
      </c>
      <c r="C20" s="62">
        <f t="shared" si="0"/>
        <v>1</v>
      </c>
      <c r="D20" s="65">
        <v>1539</v>
      </c>
      <c r="E20" s="66">
        <v>1862.19</v>
      </c>
      <c r="F20" s="21">
        <f t="shared" si="1"/>
        <v>1</v>
      </c>
      <c r="G20" s="64">
        <v>334</v>
      </c>
      <c r="H20" s="62">
        <f t="shared" si="2"/>
        <v>0.98525073746312686</v>
      </c>
      <c r="I20" s="65">
        <v>333542.53697986563</v>
      </c>
      <c r="J20" s="66">
        <v>401158.14000000019</v>
      </c>
      <c r="K20" s="21">
        <f t="shared" si="3"/>
        <v>0.47115400203503777</v>
      </c>
      <c r="L20" s="64">
        <v>61</v>
      </c>
      <c r="M20" s="62">
        <f t="shared" si="4"/>
        <v>0.9242424242424242</v>
      </c>
      <c r="N20" s="65">
        <v>47298.132716354645</v>
      </c>
      <c r="O20" s="66">
        <v>54262.579999999994</v>
      </c>
      <c r="P20" s="63">
        <f t="shared" si="5"/>
        <v>0.12822107949312403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>
        <v>100</v>
      </c>
      <c r="W20" s="62">
        <f t="shared" si="8"/>
        <v>1</v>
      </c>
      <c r="X20" s="65">
        <v>138216.3503920876</v>
      </c>
      <c r="Y20" s="66">
        <v>162101.58000000002</v>
      </c>
      <c r="Z20" s="63">
        <f t="shared" si="9"/>
        <v>1</v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4">
      <c r="A25" s="78" t="s">
        <v>0</v>
      </c>
      <c r="B25" s="16">
        <f t="shared" ref="B25:AE25" si="32">SUM(B13:B24)</f>
        <v>1</v>
      </c>
      <c r="C25" s="17">
        <f t="shared" si="32"/>
        <v>1</v>
      </c>
      <c r="D25" s="18">
        <f t="shared" si="32"/>
        <v>1539</v>
      </c>
      <c r="E25" s="18">
        <f t="shared" si="32"/>
        <v>1862.19</v>
      </c>
      <c r="F25" s="19">
        <f t="shared" si="32"/>
        <v>1</v>
      </c>
      <c r="G25" s="16">
        <f t="shared" si="32"/>
        <v>339</v>
      </c>
      <c r="H25" s="17">
        <f t="shared" si="32"/>
        <v>1</v>
      </c>
      <c r="I25" s="18">
        <f t="shared" si="32"/>
        <v>711788.45697986567</v>
      </c>
      <c r="J25" s="18">
        <f t="shared" si="32"/>
        <v>851437.40320000029</v>
      </c>
      <c r="K25" s="19">
        <f t="shared" si="32"/>
        <v>0.99999999999999989</v>
      </c>
      <c r="L25" s="16">
        <f t="shared" si="32"/>
        <v>66</v>
      </c>
      <c r="M25" s="17">
        <f t="shared" si="32"/>
        <v>1</v>
      </c>
      <c r="N25" s="18">
        <f t="shared" si="32"/>
        <v>352201.3527163546</v>
      </c>
      <c r="O25" s="18">
        <f t="shared" si="32"/>
        <v>423195.47000000003</v>
      </c>
      <c r="P25" s="19">
        <f t="shared" si="32"/>
        <v>0.99999999999999978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100</v>
      </c>
      <c r="W25" s="17">
        <f t="shared" si="32"/>
        <v>1</v>
      </c>
      <c r="X25" s="18">
        <f t="shared" si="32"/>
        <v>138216.3503920876</v>
      </c>
      <c r="Y25" s="18">
        <f t="shared" si="32"/>
        <v>162101.58000000002</v>
      </c>
      <c r="Z25" s="19">
        <f t="shared" si="32"/>
        <v>1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5">
      <c r="B26" s="25"/>
      <c r="H26" s="25"/>
      <c r="N26" s="25"/>
    </row>
    <row r="27" spans="1:31" s="47" customFormat="1" ht="34.25" hidden="1" customHeight="1" x14ac:dyDescent="0.3">
      <c r="A27" s="118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19" t="str">
        <f>'CONTRACTACIO 1r TR 2022'!A28:Q28</f>
        <v>https://bcnroc.ajuntament.barcelona.cat/jspui/bitstream/11703/123722/5/GM_Pressupost_2022.pdf#page=265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03"/>
      <c r="C32" s="104"/>
      <c r="D32" s="104"/>
      <c r="E32" s="104"/>
      <c r="F32" s="105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33">B13+G13+L13+Q13+AA13+V13</f>
        <v>5</v>
      </c>
      <c r="C34" s="8">
        <f t="shared" ref="C34:C45" si="34">IF(B34,B34/$B$46,"")</f>
        <v>9.881422924901186E-3</v>
      </c>
      <c r="D34" s="10">
        <f t="shared" ref="D34:D45" si="35">D13+I13+N13+S13+AC13+X13</f>
        <v>293863.33999999997</v>
      </c>
      <c r="E34" s="11">
        <f t="shared" ref="E34:E45" si="36">E13+J13+O13+T13+AD13+Y13</f>
        <v>348176.33999999997</v>
      </c>
      <c r="F34" s="21">
        <f t="shared" ref="F34:F42" si="37">IF(E34,E34/$E$46,"")</f>
        <v>0.24202499126198426</v>
      </c>
      <c r="J34" s="142" t="s">
        <v>3</v>
      </c>
      <c r="K34" s="143"/>
      <c r="L34" s="54">
        <f>B25</f>
        <v>1</v>
      </c>
      <c r="M34" s="8">
        <f t="shared" ref="M34:M39" si="38">IF(L34,L34/$L$40,"")</f>
        <v>1.976284584980237E-3</v>
      </c>
      <c r="N34" s="55">
        <f>D25</f>
        <v>1539</v>
      </c>
      <c r="O34" s="55">
        <f>E25</f>
        <v>1862.19</v>
      </c>
      <c r="P34" s="56">
        <f t="shared" ref="P34:P39" si="39">IF(O34,O34/$O$40,"")</f>
        <v>1.2944490095971328E-3</v>
      </c>
    </row>
    <row r="35" spans="1:33" s="24" customFormat="1" ht="30" customHeight="1" x14ac:dyDescent="0.3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38" t="s">
        <v>1</v>
      </c>
      <c r="K35" s="139"/>
      <c r="L35" s="57">
        <f>G25</f>
        <v>339</v>
      </c>
      <c r="M35" s="8">
        <f t="shared" si="38"/>
        <v>0.66996047430830041</v>
      </c>
      <c r="N35" s="58">
        <f>I25</f>
        <v>711788.45697986567</v>
      </c>
      <c r="O35" s="58">
        <f>J25</f>
        <v>851437.40320000029</v>
      </c>
      <c r="P35" s="56">
        <f t="shared" si="39"/>
        <v>0.59185276653090979</v>
      </c>
    </row>
    <row r="36" spans="1:33" ht="30" customHeight="1" x14ac:dyDescent="0.35">
      <c r="A36" s="41" t="s">
        <v>19</v>
      </c>
      <c r="B36" s="12">
        <f t="shared" si="33"/>
        <v>1</v>
      </c>
      <c r="C36" s="8">
        <f t="shared" si="34"/>
        <v>1.976284584980237E-3</v>
      </c>
      <c r="D36" s="13">
        <f t="shared" si="35"/>
        <v>12300</v>
      </c>
      <c r="E36" s="14">
        <f t="shared" si="36"/>
        <v>14883</v>
      </c>
      <c r="F36" s="21">
        <f t="shared" si="37"/>
        <v>1.0345498907111587E-2</v>
      </c>
      <c r="G36" s="24"/>
      <c r="J36" s="138" t="s">
        <v>2</v>
      </c>
      <c r="K36" s="139"/>
      <c r="L36" s="57">
        <f>L25</f>
        <v>66</v>
      </c>
      <c r="M36" s="8">
        <f t="shared" si="38"/>
        <v>0.13043478260869565</v>
      </c>
      <c r="N36" s="58">
        <f>N25</f>
        <v>352201.3527163546</v>
      </c>
      <c r="O36" s="58">
        <f>O25</f>
        <v>423195.47000000003</v>
      </c>
      <c r="P36" s="56">
        <f t="shared" si="39"/>
        <v>0.29417242977757002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38" t="s">
        <v>34</v>
      </c>
      <c r="K37" s="139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38" t="s">
        <v>5</v>
      </c>
      <c r="K38" s="139"/>
      <c r="L38" s="57">
        <f>V25</f>
        <v>100</v>
      </c>
      <c r="M38" s="8">
        <f t="shared" si="38"/>
        <v>0.19762845849802371</v>
      </c>
      <c r="N38" s="58">
        <f>X25</f>
        <v>138216.3503920876</v>
      </c>
      <c r="O38" s="58">
        <f>Y25</f>
        <v>162101.58000000002</v>
      </c>
      <c r="P38" s="56">
        <f t="shared" si="39"/>
        <v>0.11268035468192311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33"/>
        <v>1</v>
      </c>
      <c r="C39" s="8">
        <f t="shared" si="34"/>
        <v>1.976284584980237E-3</v>
      </c>
      <c r="D39" s="13">
        <f t="shared" si="35"/>
        <v>166790.92000000001</v>
      </c>
      <c r="E39" s="22">
        <f t="shared" si="36"/>
        <v>201817.01320000002</v>
      </c>
      <c r="F39" s="21">
        <f t="shared" si="37"/>
        <v>0.14028742118505172</v>
      </c>
      <c r="G39" s="24"/>
      <c r="J39" s="138" t="s">
        <v>4</v>
      </c>
      <c r="K39" s="139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3"/>
        <v>3</v>
      </c>
      <c r="C40" s="8">
        <f t="shared" si="34"/>
        <v>5.9288537549407111E-3</v>
      </c>
      <c r="D40" s="13">
        <f t="shared" si="35"/>
        <v>210194.88</v>
      </c>
      <c r="E40" s="14">
        <f t="shared" si="36"/>
        <v>254335.8</v>
      </c>
      <c r="F40" s="21">
        <f t="shared" si="37"/>
        <v>0.17679437888458988</v>
      </c>
      <c r="G40" s="24"/>
      <c r="J40" s="140" t="s">
        <v>0</v>
      </c>
      <c r="K40" s="141"/>
      <c r="L40" s="79">
        <f>SUM(L34:L39)</f>
        <v>506</v>
      </c>
      <c r="M40" s="17">
        <f>SUM(M34:M39)</f>
        <v>1</v>
      </c>
      <c r="N40" s="80">
        <f>SUM(N34:N39)</f>
        <v>1203745.1600883079</v>
      </c>
      <c r="O40" s="81">
        <f>SUM(O34:O39)</f>
        <v>1438596.6432000003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3"/>
        <v>496</v>
      </c>
      <c r="C41" s="8">
        <f t="shared" si="34"/>
        <v>0.98023715415019763</v>
      </c>
      <c r="D41" s="13">
        <f t="shared" si="35"/>
        <v>520596.02008830785</v>
      </c>
      <c r="E41" s="14">
        <f t="shared" si="36"/>
        <v>619384.49000000022</v>
      </c>
      <c r="F41" s="21">
        <f t="shared" si="37"/>
        <v>0.4305477097612625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506</v>
      </c>
      <c r="C46" s="17">
        <f>SUM(C34:C45)</f>
        <v>1</v>
      </c>
      <c r="D46" s="18">
        <f>SUM(D34:D45)</f>
        <v>1203745.1600883079</v>
      </c>
      <c r="E46" s="18">
        <f>SUM(E34:E45)</f>
        <v>1438596.6432000003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44946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CONSORCI MUSEU D'ART CONTEMPORANI DE BARCELONA (MACBA)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0" t="s">
        <v>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</row>
    <row r="11" spans="1:31" ht="30" customHeight="1" thickBot="1" x14ac:dyDescent="0.4">
      <c r="A11" s="112" t="s">
        <v>10</v>
      </c>
      <c r="B11" s="123" t="s">
        <v>3</v>
      </c>
      <c r="C11" s="124"/>
      <c r="D11" s="124"/>
      <c r="E11" s="124"/>
      <c r="F11" s="125"/>
      <c r="G11" s="126" t="s">
        <v>1</v>
      </c>
      <c r="H11" s="127"/>
      <c r="I11" s="127"/>
      <c r="J11" s="127"/>
      <c r="K11" s="128"/>
      <c r="L11" s="98" t="s">
        <v>2</v>
      </c>
      <c r="M11" s="99"/>
      <c r="N11" s="99"/>
      <c r="O11" s="99"/>
      <c r="P11" s="99"/>
      <c r="Q11" s="129" t="s">
        <v>34</v>
      </c>
      <c r="R11" s="130"/>
      <c r="S11" s="130"/>
      <c r="T11" s="130"/>
      <c r="U11" s="131"/>
      <c r="V11" s="135" t="s">
        <v>5</v>
      </c>
      <c r="W11" s="136"/>
      <c r="X11" s="136"/>
      <c r="Y11" s="136"/>
      <c r="Z11" s="137"/>
      <c r="AA11" s="132" t="s">
        <v>4</v>
      </c>
      <c r="AB11" s="133"/>
      <c r="AC11" s="133"/>
      <c r="AD11" s="133"/>
      <c r="AE11" s="134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3" si="2">IF(G13,G13/$G$25,"")</f>
        <v>3.6900369003690036E-3</v>
      </c>
      <c r="I13" s="4">
        <v>16700</v>
      </c>
      <c r="J13" s="5">
        <v>20207</v>
      </c>
      <c r="K13" s="21">
        <f t="shared" ref="K13:K23" si="3">IF(J13,J13/$J$25,"")</f>
        <v>3.7007536226618065E-2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7.3800738007380072E-3</v>
      </c>
      <c r="I19" s="6">
        <v>109908.19</v>
      </c>
      <c r="J19" s="7">
        <v>132988.90000000002</v>
      </c>
      <c r="K19" s="21">
        <f t="shared" si="3"/>
        <v>0.24355874372683167</v>
      </c>
      <c r="L19" s="2">
        <v>1</v>
      </c>
      <c r="M19" s="20">
        <f t="shared" si="4"/>
        <v>2.3255813953488372E-2</v>
      </c>
      <c r="N19" s="6">
        <v>98525.37</v>
      </c>
      <c r="O19" s="7">
        <v>119215.7</v>
      </c>
      <c r="P19" s="21">
        <f t="shared" si="5"/>
        <v>0.75715511029858917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5">
      <c r="A20" s="76" t="s">
        <v>29</v>
      </c>
      <c r="B20" s="64">
        <v>1</v>
      </c>
      <c r="C20" s="62">
        <f t="shared" si="0"/>
        <v>1</v>
      </c>
      <c r="D20" s="65">
        <v>18132.7</v>
      </c>
      <c r="E20" s="66">
        <v>21940.57</v>
      </c>
      <c r="F20" s="21">
        <f t="shared" si="1"/>
        <v>1</v>
      </c>
      <c r="G20" s="64">
        <v>268</v>
      </c>
      <c r="H20" s="62">
        <f t="shared" si="2"/>
        <v>0.98892988929889303</v>
      </c>
      <c r="I20" s="65">
        <v>326163.86000000004</v>
      </c>
      <c r="J20" s="66">
        <v>392828.01999999984</v>
      </c>
      <c r="K20" s="63">
        <f t="shared" si="3"/>
        <v>0.71943372004655015</v>
      </c>
      <c r="L20" s="64">
        <v>42</v>
      </c>
      <c r="M20" s="62">
        <f t="shared" si="4"/>
        <v>0.97674418604651159</v>
      </c>
      <c r="N20" s="65">
        <v>32852.596136065775</v>
      </c>
      <c r="O20" s="66">
        <v>38236.449999999997</v>
      </c>
      <c r="P20" s="63">
        <f t="shared" si="5"/>
        <v>0.24284488970141085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>
        <v>42</v>
      </c>
      <c r="W20" s="62">
        <f t="shared" si="8"/>
        <v>1</v>
      </c>
      <c r="X20" s="65">
        <v>43530.270000000004</v>
      </c>
      <c r="Y20" s="66">
        <v>51885.619999999995</v>
      </c>
      <c r="Z20" s="63">
        <f t="shared" si="9"/>
        <v>1</v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4">
      <c r="A25" s="78" t="s">
        <v>0</v>
      </c>
      <c r="B25" s="16">
        <f t="shared" ref="B25:AE25" si="22">SUM(B13:B24)</f>
        <v>1</v>
      </c>
      <c r="C25" s="17">
        <f t="shared" si="22"/>
        <v>1</v>
      </c>
      <c r="D25" s="18">
        <f t="shared" si="22"/>
        <v>18132.7</v>
      </c>
      <c r="E25" s="18">
        <f t="shared" si="22"/>
        <v>21940.57</v>
      </c>
      <c r="F25" s="19">
        <f t="shared" si="22"/>
        <v>1</v>
      </c>
      <c r="G25" s="16">
        <f t="shared" si="22"/>
        <v>271</v>
      </c>
      <c r="H25" s="17">
        <f t="shared" si="22"/>
        <v>1</v>
      </c>
      <c r="I25" s="18">
        <f t="shared" si="22"/>
        <v>452772.05000000005</v>
      </c>
      <c r="J25" s="18">
        <f t="shared" si="22"/>
        <v>546023.91999999993</v>
      </c>
      <c r="K25" s="19">
        <f t="shared" si="22"/>
        <v>0.99999999999999989</v>
      </c>
      <c r="L25" s="16">
        <f t="shared" si="22"/>
        <v>43</v>
      </c>
      <c r="M25" s="17">
        <f t="shared" si="22"/>
        <v>1</v>
      </c>
      <c r="N25" s="18">
        <f t="shared" si="22"/>
        <v>131377.96613606578</v>
      </c>
      <c r="O25" s="18">
        <f t="shared" si="22"/>
        <v>157452.15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42</v>
      </c>
      <c r="W25" s="17">
        <f t="shared" si="22"/>
        <v>1</v>
      </c>
      <c r="X25" s="18">
        <f t="shared" si="22"/>
        <v>43530.270000000004</v>
      </c>
      <c r="Y25" s="18">
        <f t="shared" si="22"/>
        <v>51885.619999999995</v>
      </c>
      <c r="Z25" s="19">
        <f t="shared" si="22"/>
        <v>1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5">
      <c r="B26" s="25"/>
      <c r="H26" s="25"/>
      <c r="N26" s="25"/>
    </row>
    <row r="27" spans="1:31" s="47" customFormat="1" ht="34.25" hidden="1" customHeight="1" x14ac:dyDescent="0.3">
      <c r="A27" s="118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19" t="str">
        <f>'CONTRACTACIO 1r TR 2022'!A28:Q28</f>
        <v>https://bcnroc.ajuntament.barcelona.cat/jspui/bitstream/11703/123722/5/GM_Pressupost_2022.pdf#page=265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23">B13+G13+L13+Q13+AA13+V13</f>
        <v>1</v>
      </c>
      <c r="C34" s="8">
        <f t="shared" ref="C34:C42" si="24">IF(B34,B34/$B$46,"")</f>
        <v>2.8011204481792717E-3</v>
      </c>
      <c r="D34" s="10">
        <f t="shared" ref="D34:D45" si="25">D13+I13+N13+S13+AC13+X13</f>
        <v>16700</v>
      </c>
      <c r="E34" s="11">
        <f t="shared" ref="E34:E45" si="26">E13+J13+O13+T13+AD13+Y13</f>
        <v>20207</v>
      </c>
      <c r="F34" s="21">
        <f t="shared" ref="F34:F43" si="27">IF(E34,E34/$E$46,"")</f>
        <v>2.5996322202896983E-2</v>
      </c>
      <c r="J34" s="142" t="s">
        <v>3</v>
      </c>
      <c r="K34" s="143"/>
      <c r="L34" s="54">
        <f>B25</f>
        <v>1</v>
      </c>
      <c r="M34" s="8">
        <f>IF(L34,L34/$L$40,"")</f>
        <v>2.8011204481792717E-3</v>
      </c>
      <c r="N34" s="55">
        <f>D25</f>
        <v>18132.7</v>
      </c>
      <c r="O34" s="55">
        <f>E25</f>
        <v>21940.57</v>
      </c>
      <c r="P34" s="56">
        <f>IF(O34,O34/$O$40,"")</f>
        <v>2.8226561440847994E-2</v>
      </c>
    </row>
    <row r="35" spans="1:33" s="24" customFormat="1" ht="30" customHeight="1" x14ac:dyDescent="0.3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38" t="s">
        <v>1</v>
      </c>
      <c r="K35" s="139"/>
      <c r="L35" s="57">
        <f>G25</f>
        <v>271</v>
      </c>
      <c r="M35" s="8">
        <f>IF(L35,L35/$L$40,"")</f>
        <v>0.7591036414565826</v>
      </c>
      <c r="N35" s="58">
        <f>I25</f>
        <v>452772.05000000005</v>
      </c>
      <c r="O35" s="58">
        <f>J25</f>
        <v>546023.91999999993</v>
      </c>
      <c r="P35" s="56">
        <f>IF(O35,O35/$O$40,"")</f>
        <v>0.70246022441771883</v>
      </c>
    </row>
    <row r="36" spans="1:33" ht="30" customHeight="1" x14ac:dyDescent="0.35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138" t="s">
        <v>2</v>
      </c>
      <c r="K36" s="139"/>
      <c r="L36" s="57">
        <f>L25</f>
        <v>43</v>
      </c>
      <c r="M36" s="8">
        <f>IF(L36,L36/$L$40,"")</f>
        <v>0.12044817927170869</v>
      </c>
      <c r="N36" s="58">
        <f>N25</f>
        <v>131377.96613606578</v>
      </c>
      <c r="O36" s="58">
        <f>O25</f>
        <v>157452.15</v>
      </c>
      <c r="P36" s="56">
        <f>IF(O36,O36/$O$40,"")</f>
        <v>0.20256232112331696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38" t="s">
        <v>34</v>
      </c>
      <c r="K37" s="139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38" t="s">
        <v>5</v>
      </c>
      <c r="K38" s="139"/>
      <c r="L38" s="57">
        <f>V25</f>
        <v>42</v>
      </c>
      <c r="M38" s="8">
        <f>IF(L38,L38/$L$40,"")</f>
        <v>0.11764705882352941</v>
      </c>
      <c r="N38" s="58">
        <f>X25</f>
        <v>43530.270000000004</v>
      </c>
      <c r="O38" s="58">
        <f>Y25</f>
        <v>51885.619999999995</v>
      </c>
      <c r="P38" s="56">
        <f>IF(O38,O38/$O$40,"")</f>
        <v>6.6750893018116278E-2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38" t="s">
        <v>4</v>
      </c>
      <c r="K39" s="139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23"/>
        <v>3</v>
      </c>
      <c r="C40" s="8">
        <f t="shared" si="24"/>
        <v>8.4033613445378148E-3</v>
      </c>
      <c r="D40" s="13">
        <f t="shared" si="25"/>
        <v>208433.56</v>
      </c>
      <c r="E40" s="14">
        <f t="shared" si="26"/>
        <v>252204.60000000003</v>
      </c>
      <c r="F40" s="21">
        <f t="shared" si="27"/>
        <v>0.32446142636971115</v>
      </c>
      <c r="G40" s="24"/>
      <c r="J40" s="140" t="s">
        <v>0</v>
      </c>
      <c r="K40" s="141"/>
      <c r="L40" s="79">
        <f>SUM(L34:L39)</f>
        <v>357</v>
      </c>
      <c r="M40" s="17">
        <f>SUM(M34:M39)</f>
        <v>1</v>
      </c>
      <c r="N40" s="80">
        <f>SUM(N34:N39)</f>
        <v>645812.9861360658</v>
      </c>
      <c r="O40" s="81">
        <f>SUM(O34:O39)</f>
        <v>777302.25999999989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23"/>
        <v>353</v>
      </c>
      <c r="C41" s="8">
        <f t="shared" si="24"/>
        <v>0.98879551820728295</v>
      </c>
      <c r="D41" s="13">
        <f t="shared" si="25"/>
        <v>420679.42613606586</v>
      </c>
      <c r="E41" s="14">
        <f t="shared" si="26"/>
        <v>504890.65999999986</v>
      </c>
      <c r="F41" s="21">
        <f t="shared" si="27"/>
        <v>0.64954225142739186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357</v>
      </c>
      <c r="C46" s="17">
        <f>SUM(C34:C45)</f>
        <v>1</v>
      </c>
      <c r="D46" s="18">
        <f>SUM(D34:D45)</f>
        <v>645812.9861360658</v>
      </c>
      <c r="E46" s="18">
        <f>SUM(E34:E45)</f>
        <v>777302.25999999989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O45" sqref="O45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44946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CONSORCI MUSEU D'ART CONTEMPORANI DE BARCELONA (MACBA)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0" t="s">
        <v>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</row>
    <row r="11" spans="1:31" ht="30" customHeight="1" thickBot="1" x14ac:dyDescent="0.4">
      <c r="A11" s="112" t="s">
        <v>10</v>
      </c>
      <c r="B11" s="123" t="s">
        <v>3</v>
      </c>
      <c r="C11" s="124"/>
      <c r="D11" s="124"/>
      <c r="E11" s="124"/>
      <c r="F11" s="125"/>
      <c r="G11" s="126" t="s">
        <v>1</v>
      </c>
      <c r="H11" s="127"/>
      <c r="I11" s="127"/>
      <c r="J11" s="127"/>
      <c r="K11" s="128"/>
      <c r="L11" s="98" t="s">
        <v>2</v>
      </c>
      <c r="M11" s="99"/>
      <c r="N11" s="99"/>
      <c r="O11" s="99"/>
      <c r="P11" s="99"/>
      <c r="Q11" s="129" t="s">
        <v>34</v>
      </c>
      <c r="R11" s="130"/>
      <c r="S11" s="130"/>
      <c r="T11" s="130"/>
      <c r="U11" s="131"/>
      <c r="V11" s="135" t="s">
        <v>5</v>
      </c>
      <c r="W11" s="136"/>
      <c r="X11" s="136"/>
      <c r="Y11" s="136"/>
      <c r="Z11" s="137"/>
      <c r="AA11" s="132" t="s">
        <v>4</v>
      </c>
      <c r="AB11" s="133"/>
      <c r="AC11" s="133"/>
      <c r="AD11" s="133"/>
      <c r="AE11" s="134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1" si="2">IF(G13,G13/$G$25,"")</f>
        <v>4.7169811320754715E-3</v>
      </c>
      <c r="I13" s="4">
        <v>228922.7</v>
      </c>
      <c r="J13" s="5">
        <v>269115.17</v>
      </c>
      <c r="K13" s="21">
        <f t="shared" ref="K13:K21" si="3">IF(J13,J13/$J$25,"")</f>
        <v>0.16148642787884709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>
        <v>1</v>
      </c>
      <c r="W13" s="20">
        <f t="shared" ref="W13:W21" si="6">IF(V13,V13/$V$25,"")</f>
        <v>7.5187969924812026E-3</v>
      </c>
      <c r="X13" s="4">
        <v>240303.12</v>
      </c>
      <c r="Y13" s="5">
        <v>240303.12</v>
      </c>
      <c r="Z13" s="21">
        <f t="shared" ref="Z13:Z21" si="7">IF(Y13,Y13/$Y$25,"")</f>
        <v>0.38245790391598078</v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>IF(L15,L15/$L$25,"")</f>
        <v>7.246376811594203E-3</v>
      </c>
      <c r="N15" s="6">
        <v>14800</v>
      </c>
      <c r="O15" s="7">
        <v>17908</v>
      </c>
      <c r="P15" s="21">
        <f>IF(O15,O15/$O$25,"")</f>
        <v>8.723159892091574E-2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1.5723270440251573E-3</v>
      </c>
      <c r="I18" s="65">
        <v>112205.67</v>
      </c>
      <c r="J18" s="66">
        <v>135768.85999999999</v>
      </c>
      <c r="K18" s="63">
        <f t="shared" si="3"/>
        <v>8.1470056922407191E-2</v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>
        <v>1</v>
      </c>
      <c r="W18" s="62">
        <f t="shared" si="6"/>
        <v>7.5187969924812026E-3</v>
      </c>
      <c r="X18" s="65">
        <v>86700</v>
      </c>
      <c r="Y18" s="66">
        <v>104907</v>
      </c>
      <c r="Z18" s="63">
        <f t="shared" si="7"/>
        <v>0.16696625214900995</v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5">
      <c r="A20" s="76" t="s">
        <v>29</v>
      </c>
      <c r="B20" s="64">
        <v>2</v>
      </c>
      <c r="C20" s="62">
        <f t="shared" si="0"/>
        <v>1</v>
      </c>
      <c r="D20" s="65">
        <v>41697.96</v>
      </c>
      <c r="E20" s="66">
        <v>50454.53</v>
      </c>
      <c r="F20" s="21">
        <f t="shared" si="1"/>
        <v>1</v>
      </c>
      <c r="G20" s="64">
        <v>618</v>
      </c>
      <c r="H20" s="62">
        <f t="shared" si="2"/>
        <v>0.97169811320754718</v>
      </c>
      <c r="I20" s="65">
        <v>879198.08724478981</v>
      </c>
      <c r="J20" s="66">
        <v>1061149.1700000002</v>
      </c>
      <c r="K20" s="63">
        <f t="shared" si="3"/>
        <v>0.63675781974648071</v>
      </c>
      <c r="L20" s="64">
        <v>137</v>
      </c>
      <c r="M20" s="62">
        <f>IF(L20,L20/$L$25,"")</f>
        <v>0.99275362318840576</v>
      </c>
      <c r="N20" s="65">
        <v>158614.3150582833</v>
      </c>
      <c r="O20" s="66">
        <v>187384.5799999999</v>
      </c>
      <c r="P20" s="63">
        <f>IF(O20,O20/$O$25,"")</f>
        <v>0.9127684010790843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>
        <v>131</v>
      </c>
      <c r="W20" s="62">
        <f t="shared" si="6"/>
        <v>0.98496240601503759</v>
      </c>
      <c r="X20" s="65">
        <v>238543.78224655596</v>
      </c>
      <c r="Y20" s="66">
        <v>283102.47999999981</v>
      </c>
      <c r="Z20" s="63">
        <f t="shared" si="7"/>
        <v>0.45057584393500921</v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14</v>
      </c>
      <c r="H23" s="20">
        <f t="shared" si="11"/>
        <v>2.20125786163522E-2</v>
      </c>
      <c r="I23" s="6">
        <v>165665</v>
      </c>
      <c r="J23" s="7">
        <v>200454.64999999997</v>
      </c>
      <c r="K23" s="21">
        <f t="shared" si="12"/>
        <v>0.12028569545226504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4">
      <c r="A25" s="78" t="s">
        <v>0</v>
      </c>
      <c r="B25" s="16">
        <f t="shared" ref="B25:AE25" si="30">SUM(B13:B24)</f>
        <v>2</v>
      </c>
      <c r="C25" s="17">
        <f t="shared" si="30"/>
        <v>1</v>
      </c>
      <c r="D25" s="18">
        <f t="shared" si="30"/>
        <v>41697.96</v>
      </c>
      <c r="E25" s="18">
        <f t="shared" si="30"/>
        <v>50454.53</v>
      </c>
      <c r="F25" s="19">
        <f t="shared" si="30"/>
        <v>1</v>
      </c>
      <c r="G25" s="16">
        <f t="shared" si="30"/>
        <v>636</v>
      </c>
      <c r="H25" s="17">
        <f t="shared" si="30"/>
        <v>1</v>
      </c>
      <c r="I25" s="18">
        <f t="shared" si="30"/>
        <v>1385991.4572447897</v>
      </c>
      <c r="J25" s="18">
        <f t="shared" si="30"/>
        <v>1666487.85</v>
      </c>
      <c r="K25" s="19">
        <f t="shared" si="30"/>
        <v>1</v>
      </c>
      <c r="L25" s="16">
        <f t="shared" si="30"/>
        <v>138</v>
      </c>
      <c r="M25" s="17">
        <f t="shared" si="30"/>
        <v>1</v>
      </c>
      <c r="N25" s="18">
        <f t="shared" si="30"/>
        <v>173414.3150582833</v>
      </c>
      <c r="O25" s="18">
        <f t="shared" si="30"/>
        <v>205292.5799999999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133</v>
      </c>
      <c r="W25" s="17">
        <f t="shared" si="30"/>
        <v>1</v>
      </c>
      <c r="X25" s="18">
        <f t="shared" si="30"/>
        <v>565546.90224655601</v>
      </c>
      <c r="Y25" s="18">
        <f t="shared" si="30"/>
        <v>628312.59999999986</v>
      </c>
      <c r="Z25" s="19">
        <f t="shared" si="30"/>
        <v>1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5">
      <c r="B26" s="25"/>
      <c r="H26" s="25"/>
      <c r="N26" s="25"/>
    </row>
    <row r="27" spans="1:31" s="47" customFormat="1" ht="34.25" hidden="1" customHeight="1" x14ac:dyDescent="0.3">
      <c r="A27" s="118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19" t="str">
        <f>'CONTRACTACIO 1r TR 2022'!A28:Q28</f>
        <v>https://bcnroc.ajuntament.barcelona.cat/jspui/bitstream/11703/123722/5/GM_Pressupost_2022.pdf#page=265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2" si="31">B13+G13+L13+Q13+AA13+V13</f>
        <v>4</v>
      </c>
      <c r="C34" s="8">
        <f t="shared" ref="C34:C45" si="32">IF(B34,B34/$B$46,"")</f>
        <v>4.4004400440044002E-3</v>
      </c>
      <c r="D34" s="10">
        <f t="shared" ref="D34:D42" si="33">D13+I13+N13+S13+AC13+X13</f>
        <v>469225.82</v>
      </c>
      <c r="E34" s="11">
        <f t="shared" ref="E34:E42" si="34">E13+J13+O13+T13+AD13+Y13</f>
        <v>509418.29</v>
      </c>
      <c r="F34" s="21">
        <f t="shared" ref="F34:F42" si="35">IF(E34,E34/$E$46,"")</f>
        <v>0.19972899074267805</v>
      </c>
      <c r="J34" s="142" t="s">
        <v>3</v>
      </c>
      <c r="K34" s="143"/>
      <c r="L34" s="54">
        <f>B25</f>
        <v>2</v>
      </c>
      <c r="M34" s="8">
        <f t="shared" ref="M34:M39" si="36">IF(L34,L34/$L$40,"")</f>
        <v>2.2002200220022001E-3</v>
      </c>
      <c r="N34" s="55">
        <f>D25</f>
        <v>41697.96</v>
      </c>
      <c r="O34" s="55">
        <f>E25</f>
        <v>50454.53</v>
      </c>
      <c r="P34" s="56">
        <f t="shared" ref="P34:P39" si="37">IF(O34,O34/$O$40,"")</f>
        <v>1.9781842452684946E-2</v>
      </c>
    </row>
    <row r="35" spans="1:33" s="24" customFormat="1" ht="30" customHeight="1" x14ac:dyDescent="0.3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38" t="s">
        <v>1</v>
      </c>
      <c r="K35" s="139"/>
      <c r="L35" s="57">
        <f>G25</f>
        <v>636</v>
      </c>
      <c r="M35" s="8">
        <f t="shared" si="36"/>
        <v>0.6996699669966997</v>
      </c>
      <c r="N35" s="58">
        <f>I25</f>
        <v>1385991.4572447897</v>
      </c>
      <c r="O35" s="58">
        <f>J25</f>
        <v>1666487.85</v>
      </c>
      <c r="P35" s="56">
        <f t="shared" si="37"/>
        <v>0.65338434622250308</v>
      </c>
    </row>
    <row r="36" spans="1:33" ht="30" customHeight="1" x14ac:dyDescent="0.35">
      <c r="A36" s="41" t="s">
        <v>19</v>
      </c>
      <c r="B36" s="12">
        <f t="shared" si="31"/>
        <v>1</v>
      </c>
      <c r="C36" s="8">
        <f t="shared" si="32"/>
        <v>1.1001100110011001E-3</v>
      </c>
      <c r="D36" s="13">
        <f t="shared" si="33"/>
        <v>14800</v>
      </c>
      <c r="E36" s="14">
        <f t="shared" si="34"/>
        <v>17908</v>
      </c>
      <c r="F36" s="21">
        <f t="shared" si="35"/>
        <v>7.0212374318556143E-3</v>
      </c>
      <c r="G36" s="24"/>
      <c r="J36" s="138" t="s">
        <v>2</v>
      </c>
      <c r="K36" s="139"/>
      <c r="L36" s="57">
        <f>L25</f>
        <v>138</v>
      </c>
      <c r="M36" s="8">
        <f t="shared" si="36"/>
        <v>0.15181518151815182</v>
      </c>
      <c r="N36" s="58">
        <f>N25</f>
        <v>173414.3150582833</v>
      </c>
      <c r="O36" s="58">
        <f>O25</f>
        <v>205292.5799999999</v>
      </c>
      <c r="P36" s="56">
        <f t="shared" si="37"/>
        <v>8.0489610630903083E-2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38" t="s">
        <v>34</v>
      </c>
      <c r="K37" s="139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38" t="s">
        <v>5</v>
      </c>
      <c r="K38" s="139"/>
      <c r="L38" s="57">
        <f>V25</f>
        <v>133</v>
      </c>
      <c r="M38" s="8">
        <f t="shared" si="36"/>
        <v>0.14631463146314633</v>
      </c>
      <c r="N38" s="58">
        <f>X25</f>
        <v>565546.90224655601</v>
      </c>
      <c r="O38" s="58">
        <f>Y25</f>
        <v>628312.59999999986</v>
      </c>
      <c r="P38" s="56">
        <f t="shared" si="37"/>
        <v>0.24634420069390903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31"/>
        <v>2</v>
      </c>
      <c r="C39" s="8">
        <f t="shared" si="32"/>
        <v>2.2002200220022001E-3</v>
      </c>
      <c r="D39" s="13">
        <f t="shared" si="33"/>
        <v>198905.66999999998</v>
      </c>
      <c r="E39" s="22">
        <f t="shared" si="34"/>
        <v>240675.86</v>
      </c>
      <c r="F39" s="21">
        <f t="shared" si="35"/>
        <v>9.4362427807462651E-2</v>
      </c>
      <c r="G39" s="24"/>
      <c r="J39" s="138" t="s">
        <v>4</v>
      </c>
      <c r="K39" s="139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140" t="s">
        <v>0</v>
      </c>
      <c r="K40" s="141"/>
      <c r="L40" s="79">
        <f>SUM(L34:L39)</f>
        <v>909</v>
      </c>
      <c r="M40" s="17">
        <f>SUM(M34:M39)</f>
        <v>1</v>
      </c>
      <c r="N40" s="80">
        <f>SUM(N34:N39)</f>
        <v>2166650.6345496289</v>
      </c>
      <c r="O40" s="81">
        <f>SUM(O34:O39)</f>
        <v>2550547.5599999996</v>
      </c>
      <c r="P40" s="82">
        <f>SUM(P34:P39)</f>
        <v>1.0000000000000002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1"/>
        <v>888</v>
      </c>
      <c r="C41" s="8">
        <f t="shared" si="32"/>
        <v>0.97689768976897695</v>
      </c>
      <c r="D41" s="13">
        <f t="shared" si="33"/>
        <v>1318054.144549629</v>
      </c>
      <c r="E41" s="14">
        <f t="shared" si="34"/>
        <v>1582090.7599999998</v>
      </c>
      <c r="F41" s="21">
        <f t="shared" si="35"/>
        <v>0.6202945535350064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8"/>
        <v>14</v>
      </c>
      <c r="C44" s="8">
        <f t="shared" si="32"/>
        <v>1.5401540154015401E-2</v>
      </c>
      <c r="D44" s="13">
        <f t="shared" si="39"/>
        <v>165665</v>
      </c>
      <c r="E44" s="14">
        <f t="shared" si="40"/>
        <v>200454.64999999997</v>
      </c>
      <c r="F44" s="21">
        <f>IF(E44,E44/$E$46,"")</f>
        <v>7.8592790482997305E-2</v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909</v>
      </c>
      <c r="C46" s="17">
        <f>SUM(C34:C45)</f>
        <v>1</v>
      </c>
      <c r="D46" s="18">
        <f>SUM(D34:D45)</f>
        <v>2166650.6345496289</v>
      </c>
      <c r="E46" s="18">
        <f>SUM(E34:E45)</f>
        <v>2550547.5599999996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32" zoomScale="80" zoomScaleNormal="80" workbookViewId="0">
      <selection activeCell="B8" sqref="B8"/>
    </sheetView>
  </sheetViews>
  <sheetFormatPr defaultColWidth="9.08984375" defaultRowHeight="14.5" x14ac:dyDescent="0.35"/>
  <cols>
    <col min="1" max="1" width="30.453125" style="26" customWidth="1"/>
    <col min="2" max="2" width="11.08984375" style="59" customWidth="1"/>
    <col min="3" max="3" width="10.6328125" style="26" customWidth="1"/>
    <col min="4" max="4" width="19.08984375" style="26" customWidth="1"/>
    <col min="5" max="5" width="19.632812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1" width="11.453125" style="26" customWidth="1"/>
    <col min="12" max="12" width="11.6328125" style="26" customWidth="1"/>
    <col min="13" max="13" width="10.6328125" style="26" customWidth="1"/>
    <col min="14" max="14" width="20.0898437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5.453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x14ac:dyDescent="0.35">
      <c r="B4" s="25"/>
      <c r="H4" s="25"/>
      <c r="N4" s="25"/>
    </row>
    <row r="5" spans="1:31" s="24" customFormat="1" ht="30.75" customHeight="1" x14ac:dyDescent="0.35">
      <c r="A5" s="27" t="s">
        <v>37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CONSORCI MUSEU D'ART CONTEMPORANI DE BARCELONA (MACBA)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4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62" t="s">
        <v>6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4"/>
    </row>
    <row r="11" spans="1:31" ht="30" customHeight="1" thickBot="1" x14ac:dyDescent="0.4">
      <c r="A11" s="165" t="s">
        <v>10</v>
      </c>
      <c r="B11" s="123" t="s">
        <v>3</v>
      </c>
      <c r="C11" s="124"/>
      <c r="D11" s="124"/>
      <c r="E11" s="124"/>
      <c r="F11" s="125"/>
      <c r="G11" s="126" t="s">
        <v>1</v>
      </c>
      <c r="H11" s="127"/>
      <c r="I11" s="127"/>
      <c r="J11" s="127"/>
      <c r="K11" s="128"/>
      <c r="L11" s="98" t="s">
        <v>2</v>
      </c>
      <c r="M11" s="99"/>
      <c r="N11" s="99"/>
      <c r="O11" s="99"/>
      <c r="P11" s="99"/>
      <c r="Q11" s="129" t="s">
        <v>34</v>
      </c>
      <c r="R11" s="130"/>
      <c r="S11" s="130"/>
      <c r="T11" s="130"/>
      <c r="U11" s="131"/>
      <c r="V11" s="132" t="s">
        <v>4</v>
      </c>
      <c r="W11" s="133"/>
      <c r="X11" s="133"/>
      <c r="Y11" s="133"/>
      <c r="Z11" s="134"/>
      <c r="AA11" s="135" t="s">
        <v>5</v>
      </c>
      <c r="AB11" s="136"/>
      <c r="AC11" s="136"/>
      <c r="AD11" s="136"/>
      <c r="AE11" s="137"/>
    </row>
    <row r="12" spans="1:31" ht="39" customHeight="1" thickBot="1" x14ac:dyDescent="0.4">
      <c r="A12" s="166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35">
      <c r="A13" s="39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10</v>
      </c>
      <c r="H13" s="20">
        <f t="shared" ref="H13:H24" si="2">IF(G13,G13/$G$25,"")</f>
        <v>6.7069081153588199E-3</v>
      </c>
      <c r="I13" s="10">
        <f>'CONTRACTACIO 1r TR 2022'!I13+'CONTRACTACIO 2n TR 2022'!I13+'CONTRACTACIO 3r TR 2022'!I13+'CONTRACTACIO 4t TR 2022'!I13</f>
        <v>543576.19999999995</v>
      </c>
      <c r="J13" s="10">
        <f>'CONTRACTACIO 1r TR 2022'!J13+'CONTRACTACIO 2n TR 2022'!J13+'CONTRACTACIO 3r TR 2022'!J13+'CONTRACTACIO 4t TR 2022'!J13</f>
        <v>633586.65999999992</v>
      </c>
      <c r="K13" s="21">
        <f t="shared" ref="K13:K24" si="3">IF(J13,J13/$J$25,"")</f>
        <v>0.16648006181586972</v>
      </c>
      <c r="L13" s="9">
        <f>'CONTRACTACIO 1r TR 2022'!L13+'CONTRACTACIO 2n TR 2022'!L13+'CONTRACTACIO 3r TR 2022'!L13+'CONTRACTACIO 4t TR 2022'!L13</f>
        <v>1</v>
      </c>
      <c r="M13" s="20">
        <f t="shared" ref="M13:M24" si="4">IF(L13,L13/$L$25,"")</f>
        <v>3.2894736842105261E-3</v>
      </c>
      <c r="N13" s="10">
        <f>'CONTRACTACIO 1r TR 2022'!N13+'CONTRACTACIO 2n TR 2022'!N13+'CONTRACTACIO 3r TR 2022'!N13+'CONTRACTACIO 4t TR 2022'!N13</f>
        <v>82408.34</v>
      </c>
      <c r="O13" s="10">
        <f>'CONTRACTACIO 1r TR 2022'!O13+'CONTRACTACIO 2n TR 2022'!O13+'CONTRACTACIO 3r TR 2022'!O13+'CONTRACTACIO 4t TR 2022'!O13</f>
        <v>99714.09</v>
      </c>
      <c r="P13" s="21">
        <f t="shared" ref="P13:P24" si="5">IF(O13,O13/$O$25,"")</f>
        <v>0.11848107104586242</v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1</v>
      </c>
      <c r="AB13" s="20">
        <f t="shared" ref="AB13:AB24" si="10">IF(AA13,AA13/$AA$25,"")</f>
        <v>2.8653295128939827E-3</v>
      </c>
      <c r="AC13" s="10">
        <f>'CONTRACTACIO 1r TR 2022'!X13+'CONTRACTACIO 2n TR 2022'!X13+'CONTRACTACIO 3r TR 2022'!X13+'CONTRACTACIO 4t TR 2022'!X13</f>
        <v>240303.12</v>
      </c>
      <c r="AD13" s="10">
        <f>'CONTRACTACIO 1r TR 2022'!Y13+'CONTRACTACIO 2n TR 2022'!Y13+'CONTRACTACIO 3r TR 2022'!Y13+'CONTRACTACIO 4t TR 2022'!Y13</f>
        <v>240303.12</v>
      </c>
      <c r="AE13" s="21">
        <f t="shared" ref="AE13:AE24" si="11">IF(AD13,AD13/$AD$25,"")</f>
        <v>0.25395480328982928</v>
      </c>
    </row>
    <row r="14" spans="1:31" s="40" customFormat="1" ht="36" customHeight="1" x14ac:dyDescent="0.35">
      <c r="A14" s="41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1</v>
      </c>
      <c r="H15" s="20">
        <f t="shared" si="2"/>
        <v>6.7069081153588194E-4</v>
      </c>
      <c r="I15" s="13">
        <f>'CONTRACTACIO 1r TR 2022'!I15+'CONTRACTACIO 2n TR 2022'!I15+'CONTRACTACIO 3r TR 2022'!I15+'CONTRACTACIO 4t TR 2022'!I15</f>
        <v>59062.5</v>
      </c>
      <c r="J15" s="13">
        <f>'CONTRACTACIO 1r TR 2022'!J15+'CONTRACTACIO 2n TR 2022'!J15+'CONTRACTACIO 3r TR 2022'!J15+'CONTRACTACIO 4t TR 2022'!J15</f>
        <v>71465.63</v>
      </c>
      <c r="K15" s="21">
        <f t="shared" si="3"/>
        <v>1.8778177084899601E-2</v>
      </c>
      <c r="L15" s="9">
        <f>'CONTRACTACIO 1r TR 2022'!L15+'CONTRACTACIO 2n TR 2022'!L15+'CONTRACTACIO 3r TR 2022'!L15+'CONTRACTACIO 4t TR 2022'!L15</f>
        <v>2</v>
      </c>
      <c r="M15" s="20">
        <f t="shared" si="4"/>
        <v>6.5789473684210523E-3</v>
      </c>
      <c r="N15" s="13">
        <f>'CONTRACTACIO 1r TR 2022'!N15+'CONTRACTACIO 2n TR 2022'!N15+'CONTRACTACIO 3r TR 2022'!N15+'CONTRACTACIO 4t TR 2022'!N15</f>
        <v>27100</v>
      </c>
      <c r="O15" s="13">
        <f>'CONTRACTACIO 1r TR 2022'!O15+'CONTRACTACIO 2n TR 2022'!O15+'CONTRACTACIO 3r TR 2022'!O15+'CONTRACTACIO 4t TR 2022'!O15</f>
        <v>32791</v>
      </c>
      <c r="P15" s="21">
        <f t="shared" si="5"/>
        <v>3.8962525764060771E-2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35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35">
      <c r="A18" s="42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2</v>
      </c>
      <c r="H18" s="20">
        <f t="shared" si="2"/>
        <v>1.3413816230717639E-3</v>
      </c>
      <c r="I18" s="13">
        <f>'CONTRACTACIO 1r TR 2022'!I18+'CONTRACTACIO 2n TR 2022'!I18+'CONTRACTACIO 3r TR 2022'!I18+'CONTRACTACIO 4t TR 2022'!I18</f>
        <v>278996.59000000003</v>
      </c>
      <c r="J18" s="13">
        <f>'CONTRACTACIO 1r TR 2022'!J18+'CONTRACTACIO 2n TR 2022'!J18+'CONTRACTACIO 3r TR 2022'!J18+'CONTRACTACIO 4t TR 2022'!J18</f>
        <v>337585.87320000003</v>
      </c>
      <c r="K18" s="21">
        <f t="shared" si="3"/>
        <v>8.8703441196979066E-2</v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1</v>
      </c>
      <c r="AB18" s="20">
        <f t="shared" si="10"/>
        <v>2.8653295128939827E-3</v>
      </c>
      <c r="AC18" s="13">
        <f>'CONTRACTACIO 1r TR 2022'!X18+'CONTRACTACIO 2n TR 2022'!X18+'CONTRACTACIO 3r TR 2022'!X18+'CONTRACTACIO 4t TR 2022'!X18</f>
        <v>86700</v>
      </c>
      <c r="AD18" s="13">
        <f>'CONTRACTACIO 1r TR 2022'!Y18+'CONTRACTACIO 2n TR 2022'!Y18+'CONTRACTACIO 3r TR 2022'!Y18+'CONTRACTACIO 4t TR 2022'!Y18</f>
        <v>104907</v>
      </c>
      <c r="AE18" s="21">
        <f t="shared" si="11"/>
        <v>0.11086679419196105</v>
      </c>
    </row>
    <row r="19" spans="1:31" s="40" customFormat="1" ht="36" customHeight="1" x14ac:dyDescent="0.35">
      <c r="A19" s="42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3</v>
      </c>
      <c r="H19" s="20">
        <f t="shared" si="2"/>
        <v>2.012072434607646E-3</v>
      </c>
      <c r="I19" s="13">
        <f>'CONTRACTACIO 1r TR 2022'!I19+'CONTRACTACIO 2n TR 2022'!I19+'CONTRACTACIO 3r TR 2022'!I19+'CONTRACTACIO 4t TR 2022'!I19</f>
        <v>113308.19</v>
      </c>
      <c r="J19" s="13">
        <f>'CONTRACTACIO 1r TR 2022'!J19+'CONTRACTACIO 2n TR 2022'!J19+'CONTRACTACIO 3r TR 2022'!J19+'CONTRACTACIO 4t TR 2022'!J19</f>
        <v>137102.90000000002</v>
      </c>
      <c r="K19" s="21">
        <f t="shared" si="3"/>
        <v>3.6024905049508164E-2</v>
      </c>
      <c r="L19" s="9">
        <f>'CONTRACTACIO 1r TR 2022'!L19+'CONTRACTACIO 2n TR 2022'!L19+'CONTRACTACIO 3r TR 2022'!L19+'CONTRACTACIO 4t TR 2022'!L19</f>
        <v>4</v>
      </c>
      <c r="M19" s="20">
        <f t="shared" si="4"/>
        <v>1.3157894736842105E-2</v>
      </c>
      <c r="N19" s="13">
        <f>'CONTRACTACIO 1r TR 2022'!N19+'CONTRACTACIO 2n TR 2022'!N19+'CONTRACTACIO 3r TR 2022'!N19+'CONTRACTACIO 4t TR 2022'!N19</f>
        <v>308720.25</v>
      </c>
      <c r="O19" s="13">
        <f>'CONTRACTACIO 1r TR 2022'!O19+'CONTRACTACIO 2n TR 2022'!O19+'CONTRACTACIO 3r TR 2022'!O19+'CONTRACTACIO 4t TR 2022'!O19</f>
        <v>373551.5</v>
      </c>
      <c r="P19" s="21">
        <f t="shared" si="5"/>
        <v>0.44385684922550539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35">
      <c r="A20" s="43" t="s">
        <v>29</v>
      </c>
      <c r="B20" s="9">
        <f>'CONTRACTACIO 1r TR 2022'!B20+'CONTRACTACIO 2n TR 2022'!B20+'CONTRACTACIO 3r TR 2022'!B20+'CONTRACTACIO 4t TR 2022'!B20</f>
        <v>6</v>
      </c>
      <c r="C20" s="20">
        <f t="shared" si="0"/>
        <v>1</v>
      </c>
      <c r="D20" s="13">
        <f>'CONTRACTACIO 1r TR 2022'!D20+'CONTRACTACIO 2n TR 2022'!D20+'CONTRACTACIO 3r TR 2022'!D20+'CONTRACTACIO 4t TR 2022'!D20</f>
        <v>77766.179999999993</v>
      </c>
      <c r="E20" s="13">
        <f>'CONTRACTACIO 1r TR 2022'!E20+'CONTRACTACIO 2n TR 2022'!E20+'CONTRACTACIO 3r TR 2022'!E20+'CONTRACTACIO 4t TR 2022'!E20</f>
        <v>94097.08</v>
      </c>
      <c r="F20" s="21">
        <f t="shared" si="1"/>
        <v>1</v>
      </c>
      <c r="G20" s="9">
        <f>'CONTRACTACIO 1r TR 2022'!G20+'CONTRACTACIO 2n TR 2022'!G20+'CONTRACTACIO 3r TR 2022'!G20+'CONTRACTACIO 4t TR 2022'!G20</f>
        <v>1461</v>
      </c>
      <c r="H20" s="20">
        <f t="shared" si="2"/>
        <v>0.97987927565392352</v>
      </c>
      <c r="I20" s="13">
        <f>'CONTRACTACIO 1r TR 2022'!I20+'CONTRACTACIO 2n TR 2022'!I20+'CONTRACTACIO 3r TR 2022'!I20+'CONTRACTACIO 4t TR 2022'!I20</f>
        <v>2010028.4026810315</v>
      </c>
      <c r="J20" s="13">
        <f>'CONTRACTACIO 1r TR 2022'!J20+'CONTRACTACIO 2n TR 2022'!J20+'CONTRACTACIO 3r TR 2022'!J20+'CONTRACTACIO 4t TR 2022'!J20</f>
        <v>2425585.3100000005</v>
      </c>
      <c r="K20" s="21">
        <f t="shared" si="3"/>
        <v>0.63734232085704845</v>
      </c>
      <c r="L20" s="9">
        <f>'CONTRACTACIO 1r TR 2022'!L20+'CONTRACTACIO 2n TR 2022'!L20+'CONTRACTACIO 3r TR 2022'!L20+'CONTRACTACIO 4t TR 2022'!L20</f>
        <v>297</v>
      </c>
      <c r="M20" s="20">
        <f t="shared" si="4"/>
        <v>0.97697368421052633</v>
      </c>
      <c r="N20" s="13">
        <f>'CONTRACTACIO 1r TR 2022'!N20+'CONTRACTACIO 2n TR 2022'!N20+'CONTRACTACIO 3r TR 2022'!N20+'CONTRACTACIO 4t TR 2022'!N20</f>
        <v>284795.37593825581</v>
      </c>
      <c r="O20" s="13">
        <f>'CONTRACTACIO 1r TR 2022'!O20+'CONTRACTACIO 2n TR 2022'!O20+'CONTRACTACIO 3r TR 2022'!O20+'CONTRACTACIO 4t TR 2022'!O20</f>
        <v>335546.9599999999</v>
      </c>
      <c r="P20" s="21">
        <f t="shared" si="5"/>
        <v>0.39869955396457152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347</v>
      </c>
      <c r="AB20" s="20">
        <f t="shared" si="10"/>
        <v>0.99426934097421205</v>
      </c>
      <c r="AC20" s="13">
        <f>'CONTRACTACIO 1r TR 2022'!X20+'CONTRACTACIO 2n TR 2022'!X20+'CONTRACTACIO 3r TR 2022'!X20+'CONTRACTACIO 4t TR 2022'!X20</f>
        <v>511026.12263864354</v>
      </c>
      <c r="AD20" s="13">
        <f>'CONTRACTACIO 1r TR 2022'!Y20+'CONTRACTACIO 2n TR 2022'!Y20+'CONTRACTACIO 3r TR 2022'!Y20+'CONTRACTACIO 4t TR 2022'!Y20</f>
        <v>601033.5299999998</v>
      </c>
      <c r="AE20" s="21">
        <f t="shared" si="11"/>
        <v>0.63517840251820967</v>
      </c>
    </row>
    <row r="21" spans="1:31" s="40" customFormat="1" ht="39.9" hidden="1" customHeight="1" x14ac:dyDescent="0.3">
      <c r="A21" s="44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39.9" customHeight="1" x14ac:dyDescent="0.35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14</v>
      </c>
      <c r="H23" s="62">
        <f t="shared" si="2"/>
        <v>9.3896713615023476E-3</v>
      </c>
      <c r="I23" s="73">
        <f>'CONTRACTACIO 1r TR 2022'!I23+'CONTRACTACIO 2n TR 2022'!I23+'CONTRACTACIO 3r TR 2022'!I23+'CONTRACTACIO 4t TR 2022'!I23</f>
        <v>165665</v>
      </c>
      <c r="J23" s="74">
        <f>'CONTRACTACIO 1r TR 2022'!J23+'CONTRACTACIO 2n TR 2022'!J23+'CONTRACTACIO 3r TR 2022'!J23+'CONTRACTACIO 4t TR 2022'!J23</f>
        <v>200454.64999999997</v>
      </c>
      <c r="K23" s="63">
        <f t="shared" si="3"/>
        <v>5.2671093995695119E-2</v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35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0</v>
      </c>
      <c r="H24" s="62" t="str">
        <f t="shared" si="2"/>
        <v/>
      </c>
      <c r="I24" s="73">
        <f>'CONTRACTACIO 1r TR 2022'!I24+'CONTRACTACIO 2n TR 2022'!I24+'CONTRACTACIO 3r TR 2022'!I24+'CONTRACTACIO 4t TR 2022'!I24</f>
        <v>0</v>
      </c>
      <c r="J24" s="74">
        <f>'CONTRACTACIO 1r TR 2022'!J24+'CONTRACTACIO 2n TR 2022'!J24+'CONTRACTACIO 3r TR 2022'!J24+'CONTRACTACIO 4t TR 2022'!J24</f>
        <v>0</v>
      </c>
      <c r="K24" s="63" t="str">
        <f t="shared" si="3"/>
        <v/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4">
      <c r="A25" s="78" t="s">
        <v>0</v>
      </c>
      <c r="B25" s="16">
        <f t="shared" ref="B25:AE25" si="12">SUM(B13:B24)</f>
        <v>6</v>
      </c>
      <c r="C25" s="17">
        <f t="shared" si="12"/>
        <v>1</v>
      </c>
      <c r="D25" s="18">
        <f t="shared" si="12"/>
        <v>77766.179999999993</v>
      </c>
      <c r="E25" s="18">
        <f t="shared" si="12"/>
        <v>94097.08</v>
      </c>
      <c r="F25" s="19">
        <f t="shared" si="12"/>
        <v>1</v>
      </c>
      <c r="G25" s="16">
        <f t="shared" si="12"/>
        <v>1491</v>
      </c>
      <c r="H25" s="17">
        <f t="shared" si="12"/>
        <v>1</v>
      </c>
      <c r="I25" s="18">
        <f t="shared" si="12"/>
        <v>3170636.8826810317</v>
      </c>
      <c r="J25" s="18">
        <f t="shared" si="12"/>
        <v>3805781.0232000002</v>
      </c>
      <c r="K25" s="19">
        <f t="shared" si="12"/>
        <v>1</v>
      </c>
      <c r="L25" s="16">
        <f t="shared" si="12"/>
        <v>304</v>
      </c>
      <c r="M25" s="17">
        <f t="shared" si="12"/>
        <v>1</v>
      </c>
      <c r="N25" s="18">
        <f t="shared" si="12"/>
        <v>703023.96593825577</v>
      </c>
      <c r="O25" s="18">
        <f t="shared" si="12"/>
        <v>841603.54999999981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349</v>
      </c>
      <c r="AB25" s="17">
        <f t="shared" si="12"/>
        <v>1</v>
      </c>
      <c r="AC25" s="18">
        <f t="shared" si="12"/>
        <v>838029.2426386436</v>
      </c>
      <c r="AD25" s="18">
        <f t="shared" si="12"/>
        <v>946243.64999999979</v>
      </c>
      <c r="AE25" s="19">
        <f t="shared" si="12"/>
        <v>1</v>
      </c>
    </row>
    <row r="26" spans="1:31" s="24" customFormat="1" ht="18.649999999999999" customHeight="1" x14ac:dyDescent="0.35">
      <c r="B26" s="25"/>
      <c r="H26" s="25"/>
      <c r="N26" s="25"/>
    </row>
    <row r="27" spans="1:31" s="47" customFormat="1" ht="34.25" hidden="1" customHeight="1" x14ac:dyDescent="0.3">
      <c r="A27" s="118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19" t="str">
        <f>'CONTRACTACIO 1r TR 2022'!A28:Q28</f>
        <v>https://bcnroc.ajuntament.barcelona.cat/jspui/bitstream/11703/123722/5/GM_Pressupost_2022.pdf#page=265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5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5">
      <c r="A31" s="144" t="s">
        <v>10</v>
      </c>
      <c r="B31" s="147" t="s">
        <v>17</v>
      </c>
      <c r="C31" s="148"/>
      <c r="D31" s="148"/>
      <c r="E31" s="148"/>
      <c r="F31" s="149"/>
      <c r="G31" s="24"/>
      <c r="H31" s="47"/>
      <c r="I31" s="47"/>
      <c r="J31" s="153" t="s">
        <v>15</v>
      </c>
      <c r="K31" s="154"/>
      <c r="L31" s="147" t="s">
        <v>16</v>
      </c>
      <c r="M31" s="148"/>
      <c r="N31" s="148"/>
      <c r="O31" s="148"/>
      <c r="P31" s="149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4">
      <c r="A32" s="145"/>
      <c r="B32" s="150"/>
      <c r="C32" s="151"/>
      <c r="D32" s="151"/>
      <c r="E32" s="151"/>
      <c r="F32" s="152"/>
      <c r="G32" s="24"/>
      <c r="J32" s="155"/>
      <c r="K32" s="156"/>
      <c r="L32" s="159"/>
      <c r="M32" s="160"/>
      <c r="N32" s="160"/>
      <c r="O32" s="160"/>
      <c r="P32" s="161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5" customHeight="1" thickBot="1" x14ac:dyDescent="0.4">
      <c r="A33" s="146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57"/>
      <c r="K33" s="158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5">
      <c r="A34" s="39" t="s">
        <v>25</v>
      </c>
      <c r="B34" s="9">
        <f t="shared" ref="B34:B43" si="13">B13+G13+L13+Q13+V13+AA13</f>
        <v>12</v>
      </c>
      <c r="C34" s="8">
        <f t="shared" ref="C34:C40" si="14">IF(B34,B34/$B$46,"")</f>
        <v>5.5813953488372094E-3</v>
      </c>
      <c r="D34" s="10">
        <f t="shared" ref="D34:D43" si="15">D13+I13+N13+S13+X13+AC13</f>
        <v>866287.65999999992</v>
      </c>
      <c r="E34" s="11">
        <f t="shared" ref="E34:E43" si="16">E13+J13+O13+T13+Y13+AD13</f>
        <v>973603.86999999988</v>
      </c>
      <c r="F34" s="21">
        <f t="shared" ref="F34:F40" si="17">IF(E34,E34/$E$46,"")</f>
        <v>0.17117631708624106</v>
      </c>
      <c r="J34" s="142" t="s">
        <v>3</v>
      </c>
      <c r="K34" s="143"/>
      <c r="L34" s="54">
        <f>B25</f>
        <v>6</v>
      </c>
      <c r="M34" s="8">
        <f t="shared" ref="M34:M39" si="18">IF(L34,L34/$L$40,"")</f>
        <v>2.7906976744186047E-3</v>
      </c>
      <c r="N34" s="55">
        <f>D25</f>
        <v>77766.179999999993</v>
      </c>
      <c r="O34" s="55">
        <f>E25</f>
        <v>94097.08</v>
      </c>
      <c r="P34" s="56">
        <f t="shared" ref="P34:P39" si="19">IF(O34,O34/$O$40,"")</f>
        <v>1.654388617309974E-2</v>
      </c>
    </row>
    <row r="35" spans="1:33" s="24" customFormat="1" ht="30" customHeight="1" x14ac:dyDescent="0.3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8" t="s">
        <v>1</v>
      </c>
      <c r="K35" s="139"/>
      <c r="L35" s="57">
        <f>G25</f>
        <v>1491</v>
      </c>
      <c r="M35" s="8">
        <f t="shared" si="18"/>
        <v>0.69348837209302328</v>
      </c>
      <c r="N35" s="58">
        <f>I25</f>
        <v>3170636.8826810317</v>
      </c>
      <c r="O35" s="58">
        <f>J25</f>
        <v>3805781.0232000002</v>
      </c>
      <c r="P35" s="56">
        <f t="shared" si="19"/>
        <v>0.66912180534787968</v>
      </c>
    </row>
    <row r="36" spans="1:33" s="24" customFormat="1" ht="30" customHeight="1" x14ac:dyDescent="0.35">
      <c r="A36" s="41" t="s">
        <v>19</v>
      </c>
      <c r="B36" s="12">
        <f t="shared" si="13"/>
        <v>3</v>
      </c>
      <c r="C36" s="8">
        <f t="shared" si="14"/>
        <v>1.3953488372093023E-3</v>
      </c>
      <c r="D36" s="13">
        <f t="shared" si="15"/>
        <v>86162.5</v>
      </c>
      <c r="E36" s="14">
        <f t="shared" si="16"/>
        <v>104256.63</v>
      </c>
      <c r="F36" s="21">
        <f t="shared" si="17"/>
        <v>1.8330109919574285E-2</v>
      </c>
      <c r="J36" s="138" t="s">
        <v>2</v>
      </c>
      <c r="K36" s="139"/>
      <c r="L36" s="57">
        <f>L25</f>
        <v>304</v>
      </c>
      <c r="M36" s="8">
        <f t="shared" si="18"/>
        <v>0.14139534883720931</v>
      </c>
      <c r="N36" s="58">
        <f>N25</f>
        <v>703023.96593825577</v>
      </c>
      <c r="O36" s="58">
        <f>O25</f>
        <v>841603.54999999981</v>
      </c>
      <c r="P36" s="56">
        <f t="shared" si="19"/>
        <v>0.1479683889667634</v>
      </c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8" t="s">
        <v>34</v>
      </c>
      <c r="K37" s="139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8" t="s">
        <v>5</v>
      </c>
      <c r="K38" s="139"/>
      <c r="L38" s="57">
        <f>AA25</f>
        <v>349</v>
      </c>
      <c r="M38" s="8">
        <f t="shared" si="18"/>
        <v>0.16232558139534883</v>
      </c>
      <c r="N38" s="58">
        <f>AC25</f>
        <v>838029.2426386436</v>
      </c>
      <c r="O38" s="58">
        <f>AD25</f>
        <v>946243.64999999979</v>
      </c>
      <c r="P38" s="56">
        <f t="shared" si="19"/>
        <v>0.16636591951225718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3</v>
      </c>
      <c r="C39" s="8">
        <f t="shared" si="14"/>
        <v>1.3953488372093023E-3</v>
      </c>
      <c r="D39" s="13">
        <f t="shared" si="15"/>
        <v>365696.59</v>
      </c>
      <c r="E39" s="22">
        <f t="shared" si="16"/>
        <v>442492.87320000003</v>
      </c>
      <c r="F39" s="21">
        <f t="shared" si="17"/>
        <v>7.7797862873413878E-2</v>
      </c>
      <c r="G39" s="24"/>
      <c r="H39" s="24"/>
      <c r="I39" s="24"/>
      <c r="J39" s="138" t="s">
        <v>4</v>
      </c>
      <c r="K39" s="139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7</v>
      </c>
      <c r="C40" s="8">
        <f t="shared" si="14"/>
        <v>3.2558139534883722E-3</v>
      </c>
      <c r="D40" s="13">
        <f t="shared" si="15"/>
        <v>422028.44</v>
      </c>
      <c r="E40" s="14">
        <f t="shared" si="16"/>
        <v>510654.4</v>
      </c>
      <c r="F40" s="21">
        <f t="shared" si="17"/>
        <v>8.9781832415974469E-2</v>
      </c>
      <c r="G40" s="24"/>
      <c r="H40" s="24"/>
      <c r="I40" s="24"/>
      <c r="J40" s="140" t="s">
        <v>0</v>
      </c>
      <c r="K40" s="141"/>
      <c r="L40" s="79">
        <f>SUM(L34:L39)</f>
        <v>2150</v>
      </c>
      <c r="M40" s="17">
        <f>SUM(M34:M39)</f>
        <v>1</v>
      </c>
      <c r="N40" s="80">
        <f>SUM(N34:N39)</f>
        <v>4789456.2712579314</v>
      </c>
      <c r="O40" s="81">
        <f>SUM(O34:O39)</f>
        <v>5687725.3032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2111</v>
      </c>
      <c r="C41" s="8">
        <f>IF(B41,B41/$B$46,"")</f>
        <v>0.98186046511627911</v>
      </c>
      <c r="D41" s="13">
        <f t="shared" si="15"/>
        <v>2883616.081257931</v>
      </c>
      <c r="E41" s="14">
        <f t="shared" si="16"/>
        <v>3456262.8800000004</v>
      </c>
      <c r="F41" s="21">
        <f>IF(E41,E41/$E$46,"")</f>
        <v>0.60767050020074886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5">
      <c r="A44" s="88" t="s">
        <v>47</v>
      </c>
      <c r="B44" s="12">
        <f t="shared" ref="B44" si="20">B23+G23+L23+Q23+V23+AA23</f>
        <v>14</v>
      </c>
      <c r="C44" s="8">
        <f>IF(B44,B44/$B$46,"")</f>
        <v>6.5116279069767444E-3</v>
      </c>
      <c r="D44" s="13">
        <f t="shared" ref="D44" si="21">D23+I23+N23+S23+X23+AC23</f>
        <v>165665</v>
      </c>
      <c r="E44" s="14">
        <f t="shared" ref="E44" si="22">E23+J23+O23+T23+Y23+AD23</f>
        <v>200454.64999999997</v>
      </c>
      <c r="F44" s="21">
        <f>IF(E44,E44/$E$46,"")</f>
        <v>3.524337750404738E-2</v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4">
      <c r="A46" s="61" t="s">
        <v>0</v>
      </c>
      <c r="B46" s="16">
        <f>SUM(B34:B45)</f>
        <v>2150</v>
      </c>
      <c r="C46" s="17">
        <f>SUM(C34:C45)</f>
        <v>1</v>
      </c>
      <c r="D46" s="18">
        <f>SUM(D34:D45)</f>
        <v>4789456.2712579314</v>
      </c>
      <c r="E46" s="18">
        <f>SUM(E34:E45)</f>
        <v>5687725.3032000009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5" customHeigh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1:21" s="24" customFormat="1" x14ac:dyDescent="0.35">
      <c r="B97" s="25"/>
      <c r="H97" s="25"/>
      <c r="N97" s="25"/>
    </row>
    <row r="98" spans="1:21" s="24" customFormat="1" x14ac:dyDescent="0.35">
      <c r="B98" s="25"/>
      <c r="H98" s="25"/>
      <c r="N98" s="25"/>
    </row>
    <row r="99" spans="1:21" s="24" customFormat="1" x14ac:dyDescent="0.35">
      <c r="B99" s="25"/>
      <c r="H99" s="25"/>
      <c r="N99" s="25"/>
    </row>
    <row r="100" spans="1:21" s="24" customFormat="1" x14ac:dyDescent="0.35">
      <c r="B100" s="25"/>
      <c r="H100" s="25"/>
      <c r="N100" s="25"/>
    </row>
    <row r="101" spans="1:21" s="24" customFormat="1" x14ac:dyDescent="0.35">
      <c r="B101" s="25"/>
      <c r="H101" s="25"/>
      <c r="N101" s="25"/>
    </row>
    <row r="102" spans="1:21" s="24" customFormat="1" x14ac:dyDescent="0.35">
      <c r="B102" s="25"/>
      <c r="H102" s="25"/>
      <c r="N102" s="25"/>
    </row>
    <row r="103" spans="1:21" s="24" customFormat="1" x14ac:dyDescent="0.35">
      <c r="B103" s="25"/>
      <c r="H103" s="25"/>
      <c r="N103" s="25"/>
    </row>
    <row r="104" spans="1:21" s="24" customFormat="1" x14ac:dyDescent="0.35">
      <c r="B104" s="25"/>
      <c r="H104" s="25"/>
      <c r="N104" s="25"/>
    </row>
    <row r="105" spans="1:21" s="24" customFormat="1" x14ac:dyDescent="0.35">
      <c r="B105" s="25"/>
      <c r="H105" s="25"/>
      <c r="N105" s="25"/>
    </row>
    <row r="106" spans="1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2023-02-17T10:51:00Z</dcterms:modified>
</cp:coreProperties>
</file>