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7176" tabRatio="700" firstSheet="1" activeTab="4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externalReferences>
    <externalReference r:id="rId6"/>
  </externalReference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N20" i="6" l="1"/>
  <c r="I20" i="6"/>
  <c r="D20" i="6"/>
  <c r="O13" i="6" l="1"/>
  <c r="J18" i="6"/>
  <c r="J15" i="6"/>
  <c r="J14" i="6"/>
  <c r="J13" i="6"/>
  <c r="E14" i="6"/>
  <c r="N20" i="5" l="1"/>
  <c r="I20" i="5"/>
  <c r="J19" i="5" l="1"/>
  <c r="E19" i="5"/>
  <c r="O15" i="5" l="1"/>
  <c r="O14" i="5"/>
  <c r="O13" i="5"/>
  <c r="J18" i="5"/>
  <c r="J13" i="5"/>
  <c r="I20" i="4" l="1"/>
  <c r="N20" i="4"/>
  <c r="O19" i="4" l="1"/>
  <c r="J19" i="4"/>
  <c r="E19" i="4"/>
  <c r="O18" i="4" l="1"/>
  <c r="O14" i="4"/>
  <c r="O13" i="4"/>
  <c r="J18" i="4"/>
  <c r="J14" i="4"/>
  <c r="J13" i="4"/>
  <c r="I20" i="1" l="1"/>
  <c r="D20" i="1"/>
  <c r="O15" i="1" l="1"/>
  <c r="O14" i="1"/>
  <c r="O13" i="1"/>
  <c r="J18" i="1"/>
  <c r="J14" i="1"/>
  <c r="J13" i="1"/>
  <c r="B8" i="1" l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 s="1"/>
  <c r="E44" i="5"/>
  <c r="F44" i="5" s="1"/>
  <c r="D44" i="5"/>
  <c r="B44" i="5"/>
  <c r="C44" i="5" s="1"/>
  <c r="E44" i="4"/>
  <c r="F44" i="4"/>
  <c r="D44" i="4"/>
  <c r="B44" i="4"/>
  <c r="C44" i="4" s="1"/>
  <c r="E44" i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/>
  <c r="I23" i="7"/>
  <c r="G23" i="7"/>
  <c r="H23" i="7" s="1"/>
  <c r="E23" i="7"/>
  <c r="D23" i="7"/>
  <c r="B23" i="7"/>
  <c r="C23" i="7" s="1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H22" i="7" s="1"/>
  <c r="E22" i="7"/>
  <c r="F22" i="7" s="1"/>
  <c r="D22" i="7"/>
  <c r="B22" i="7"/>
  <c r="C22" i="7" s="1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K24" i="7" s="1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AD13" i="7"/>
  <c r="AE13" i="7" s="1"/>
  <c r="E20" i="7"/>
  <c r="J20" i="7"/>
  <c r="AD20" i="7"/>
  <c r="T20" i="7"/>
  <c r="U20" i="7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Z16" i="7" s="1"/>
  <c r="AD16" i="7"/>
  <c r="J17" i="7"/>
  <c r="O17" i="7"/>
  <c r="P17" i="7" s="1"/>
  <c r="E17" i="7"/>
  <c r="F17" i="7"/>
  <c r="T17" i="7"/>
  <c r="U17" i="7" s="1"/>
  <c r="Y17" i="7"/>
  <c r="Z17" i="7"/>
  <c r="AD17" i="7"/>
  <c r="J18" i="7"/>
  <c r="O18" i="7"/>
  <c r="AD18" i="7"/>
  <c r="AE18" i="7" s="1"/>
  <c r="E18" i="7"/>
  <c r="F18" i="7" s="1"/>
  <c r="T18" i="7"/>
  <c r="U18" i="7" s="1"/>
  <c r="Y18" i="7"/>
  <c r="Z18" i="7"/>
  <c r="J19" i="7"/>
  <c r="O19" i="7"/>
  <c r="AD19" i="7"/>
  <c r="AE19" i="7" s="1"/>
  <c r="E19" i="7"/>
  <c r="T19" i="7"/>
  <c r="U19" i="7" s="1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R16" i="7" s="1"/>
  <c r="V16" i="7"/>
  <c r="W16" i="7" s="1"/>
  <c r="AA16" i="7"/>
  <c r="AB16" i="7" s="1"/>
  <c r="B13" i="7"/>
  <c r="C13" i="7" s="1"/>
  <c r="G13" i="7"/>
  <c r="L13" i="7"/>
  <c r="Q13" i="7"/>
  <c r="V13" i="7"/>
  <c r="W13" i="7" s="1"/>
  <c r="AA13" i="7"/>
  <c r="AB13" i="7" s="1"/>
  <c r="B20" i="7"/>
  <c r="G20" i="7"/>
  <c r="L20" i="7"/>
  <c r="AA20" i="7"/>
  <c r="AB20" i="7" s="1"/>
  <c r="Q20" i="7"/>
  <c r="R20" i="7" s="1"/>
  <c r="V20" i="7"/>
  <c r="W20" i="7" s="1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V14" i="7"/>
  <c r="W14" i="7" s="1"/>
  <c r="AA14" i="7"/>
  <c r="AB14" i="7" s="1"/>
  <c r="G15" i="7"/>
  <c r="L15" i="7"/>
  <c r="B15" i="7"/>
  <c r="C15" i="7" s="1"/>
  <c r="Q15" i="7"/>
  <c r="R15" i="7" s="1"/>
  <c r="V15" i="7"/>
  <c r="W15" i="7" s="1"/>
  <c r="AA15" i="7"/>
  <c r="AB15" i="7" s="1"/>
  <c r="G17" i="7"/>
  <c r="H17" i="7" s="1"/>
  <c r="L17" i="7"/>
  <c r="B17" i="7"/>
  <c r="C17" i="7" s="1"/>
  <c r="Q17" i="7"/>
  <c r="R17" i="7" s="1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AB19" i="7" s="1"/>
  <c r="B19" i="7"/>
  <c r="Q19" i="7"/>
  <c r="R19" i="7" s="1"/>
  <c r="V19" i="7"/>
  <c r="W19" i="7" s="1"/>
  <c r="J25" i="6"/>
  <c r="O35" i="6" s="1"/>
  <c r="K20" i="6"/>
  <c r="E25" i="6"/>
  <c r="O34" i="6" s="1"/>
  <c r="O25" i="6"/>
  <c r="O36" i="6" s="1"/>
  <c r="Y25" i="6"/>
  <c r="O38" i="6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B25" i="6"/>
  <c r="L34" i="6" s="1"/>
  <c r="L25" i="6"/>
  <c r="L36" i="6" s="1"/>
  <c r="V25" i="6"/>
  <c r="L38" i="6" s="1"/>
  <c r="M38" i="6" s="1"/>
  <c r="Q25" i="6"/>
  <c r="L37" i="6" s="1"/>
  <c r="AA25" i="6"/>
  <c r="L39" i="6"/>
  <c r="M39" i="6" s="1"/>
  <c r="E45" i="6"/>
  <c r="F45" i="6" s="1"/>
  <c r="E34" i="6"/>
  <c r="E35" i="6"/>
  <c r="E36" i="6"/>
  <c r="E37" i="6"/>
  <c r="F37" i="6" s="1"/>
  <c r="E38" i="6"/>
  <c r="F38" i="6" s="1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5" i="6"/>
  <c r="P16" i="6"/>
  <c r="P18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5" i="6"/>
  <c r="C16" i="6"/>
  <c r="C17" i="6"/>
  <c r="C18" i="6"/>
  <c r="C19" i="6"/>
  <c r="C21" i="6"/>
  <c r="C24" i="6"/>
  <c r="AD25" i="5"/>
  <c r="O39" i="5"/>
  <c r="P39" i="5" s="1"/>
  <c r="AC25" i="5"/>
  <c r="N39" i="5" s="1"/>
  <c r="AA25" i="5"/>
  <c r="L39" i="5" s="1"/>
  <c r="M39" i="5" s="1"/>
  <c r="E25" i="5"/>
  <c r="O34" i="5" s="1"/>
  <c r="J25" i="5"/>
  <c r="K13" i="5" s="1"/>
  <c r="O25" i="5"/>
  <c r="O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3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F42" i="5" s="1"/>
  <c r="E39" i="5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6" i="5"/>
  <c r="M17" i="5"/>
  <c r="M18" i="5"/>
  <c r="M19" i="5"/>
  <c r="M21" i="5"/>
  <c r="K16" i="5"/>
  <c r="K17" i="5"/>
  <c r="H16" i="5"/>
  <c r="H17" i="5"/>
  <c r="H21" i="5"/>
  <c r="F13" i="5"/>
  <c r="F14" i="5"/>
  <c r="F15" i="5"/>
  <c r="F16" i="5"/>
  <c r="F17" i="5"/>
  <c r="F18" i="5"/>
  <c r="C15" i="5"/>
  <c r="C16" i="5"/>
  <c r="C17" i="5"/>
  <c r="C18" i="5"/>
  <c r="C21" i="5"/>
  <c r="E45" i="4"/>
  <c r="F45" i="4" s="1"/>
  <c r="E34" i="4"/>
  <c r="E35" i="4"/>
  <c r="E36" i="4"/>
  <c r="E37" i="4"/>
  <c r="F37" i="4" s="1"/>
  <c r="E38" i="4"/>
  <c r="E39" i="4"/>
  <c r="E40" i="4"/>
  <c r="E41" i="4"/>
  <c r="E42" i="4"/>
  <c r="D45" i="4"/>
  <c r="B45" i="4"/>
  <c r="B42" i="4"/>
  <c r="C42" i="4" s="1"/>
  <c r="B34" i="4"/>
  <c r="B35" i="4"/>
  <c r="B36" i="4"/>
  <c r="C36" i="4" s="1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P13" i="4" s="1"/>
  <c r="P19" i="4"/>
  <c r="P17" i="4"/>
  <c r="P24" i="4"/>
  <c r="N25" i="4"/>
  <c r="N36" i="4" s="1"/>
  <c r="L25" i="4"/>
  <c r="L36" i="4" s="1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O34" i="4" s="1"/>
  <c r="F18" i="4"/>
  <c r="F13" i="4"/>
  <c r="F16" i="4"/>
  <c r="F17" i="4"/>
  <c r="F21" i="4"/>
  <c r="F24" i="4"/>
  <c r="D25" i="4"/>
  <c r="N34" i="4" s="1"/>
  <c r="B25" i="4"/>
  <c r="L34" i="4" s="1"/>
  <c r="C16" i="4"/>
  <c r="C17" i="4"/>
  <c r="C21" i="4"/>
  <c r="C24" i="4"/>
  <c r="D34" i="4"/>
  <c r="D35" i="4"/>
  <c r="D36" i="4"/>
  <c r="D37" i="4"/>
  <c r="D38" i="4"/>
  <c r="D39" i="4"/>
  <c r="D40" i="4"/>
  <c r="D41" i="4"/>
  <c r="D42" i="4"/>
  <c r="J25" i="1"/>
  <c r="K13" i="1" s="1"/>
  <c r="K22" i="1"/>
  <c r="E25" i="1"/>
  <c r="O34" i="1" s="1"/>
  <c r="Y25" i="1"/>
  <c r="O38" i="1" s="1"/>
  <c r="P38" i="1" s="1"/>
  <c r="I25" i="1"/>
  <c r="N35" i="1" s="1"/>
  <c r="D25" i="1"/>
  <c r="N34" i="1" s="1"/>
  <c r="X25" i="1"/>
  <c r="N38" i="1" s="1"/>
  <c r="G25" i="1"/>
  <c r="H14" i="1" s="1"/>
  <c r="H22" i="1"/>
  <c r="L25" i="1"/>
  <c r="L36" i="1" s="1"/>
  <c r="V25" i="1"/>
  <c r="L38" i="1" s="1"/>
  <c r="M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M24" i="1"/>
  <c r="M21" i="1"/>
  <c r="M18" i="1"/>
  <c r="M17" i="1"/>
  <c r="M16" i="1"/>
  <c r="K24" i="1"/>
  <c r="K17" i="1"/>
  <c r="K16" i="1"/>
  <c r="K15" i="1"/>
  <c r="H21" i="1"/>
  <c r="H17" i="1"/>
  <c r="H15" i="1"/>
  <c r="C24" i="1"/>
  <c r="C21" i="1"/>
  <c r="C20" i="1"/>
  <c r="C18" i="1"/>
  <c r="C17" i="1"/>
  <c r="C16" i="1"/>
  <c r="C15" i="1"/>
  <c r="C14" i="1"/>
  <c r="E45" i="1"/>
  <c r="F45" i="1" s="1"/>
  <c r="E42" i="1"/>
  <c r="E34" i="1"/>
  <c r="E35" i="1"/>
  <c r="E36" i="1"/>
  <c r="E37" i="1"/>
  <c r="E38" i="1"/>
  <c r="F38" i="1" s="1"/>
  <c r="E39" i="1"/>
  <c r="E40" i="1"/>
  <c r="D45" i="1"/>
  <c r="D42" i="1"/>
  <c r="D34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C37" i="1" s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F14" i="1"/>
  <c r="F15" i="1"/>
  <c r="F16" i="1"/>
  <c r="F17" i="1"/>
  <c r="F18" i="1"/>
  <c r="F21" i="1"/>
  <c r="P16" i="1"/>
  <c r="P16" i="5"/>
  <c r="P16" i="4"/>
  <c r="AE16" i="7"/>
  <c r="L37" i="4"/>
  <c r="M37" i="4" s="1"/>
  <c r="F22" i="1"/>
  <c r="F23" i="1"/>
  <c r="F24" i="1"/>
  <c r="C22" i="1"/>
  <c r="C23" i="1"/>
  <c r="F22" i="6"/>
  <c r="C22" i="6"/>
  <c r="H20" i="6"/>
  <c r="M18" i="6"/>
  <c r="P19" i="6"/>
  <c r="P14" i="6"/>
  <c r="Z21" i="6"/>
  <c r="H22" i="6"/>
  <c r="K22" i="6"/>
  <c r="H22" i="5"/>
  <c r="K22" i="5"/>
  <c r="P21" i="4"/>
  <c r="H22" i="4"/>
  <c r="K22" i="4"/>
  <c r="Z21" i="4"/>
  <c r="F20" i="1"/>
  <c r="F13" i="1"/>
  <c r="C13" i="1"/>
  <c r="K21" i="1"/>
  <c r="H16" i="1"/>
  <c r="H24" i="1"/>
  <c r="Z18" i="6"/>
  <c r="C20" i="6"/>
  <c r="C13" i="6"/>
  <c r="F14" i="6"/>
  <c r="R16" i="6"/>
  <c r="U16" i="6"/>
  <c r="U13" i="6"/>
  <c r="H24" i="6"/>
  <c r="K21" i="6"/>
  <c r="F13" i="6"/>
  <c r="W19" i="6"/>
  <c r="W18" i="6"/>
  <c r="K24" i="6"/>
  <c r="F43" i="6"/>
  <c r="H14" i="5"/>
  <c r="H24" i="5"/>
  <c r="K15" i="5"/>
  <c r="K14" i="5"/>
  <c r="K21" i="5"/>
  <c r="P18" i="5"/>
  <c r="P13" i="5"/>
  <c r="P19" i="5"/>
  <c r="P14" i="5"/>
  <c r="H15" i="5"/>
  <c r="W18" i="5"/>
  <c r="R16" i="5"/>
  <c r="C14" i="5"/>
  <c r="C13" i="5"/>
  <c r="F23" i="7"/>
  <c r="F43" i="5"/>
  <c r="AE21" i="5"/>
  <c r="AE20" i="5"/>
  <c r="C20" i="5"/>
  <c r="F21" i="5"/>
  <c r="F20" i="5"/>
  <c r="P21" i="5"/>
  <c r="C43" i="6"/>
  <c r="Z20" i="7"/>
  <c r="P15" i="4"/>
  <c r="H15" i="4"/>
  <c r="K15" i="4"/>
  <c r="C15" i="4"/>
  <c r="F15" i="4"/>
  <c r="P14" i="4"/>
  <c r="H24" i="4"/>
  <c r="K24" i="4"/>
  <c r="C14" i="4"/>
  <c r="F14" i="4"/>
  <c r="F20" i="4"/>
  <c r="K21" i="4"/>
  <c r="W17" i="4"/>
  <c r="Z17" i="4"/>
  <c r="C18" i="4"/>
  <c r="C20" i="4"/>
  <c r="M13" i="4"/>
  <c r="W20" i="4"/>
  <c r="O36" i="4"/>
  <c r="P20" i="4"/>
  <c r="K22" i="7"/>
  <c r="Z14" i="7"/>
  <c r="P16" i="7"/>
  <c r="F37" i="1"/>
  <c r="M16" i="7"/>
  <c r="F43" i="1"/>
  <c r="F44" i="1"/>
  <c r="F24" i="7"/>
  <c r="F42" i="1"/>
  <c r="C45" i="1"/>
  <c r="C37" i="6"/>
  <c r="U16" i="7"/>
  <c r="AB18" i="7"/>
  <c r="C45" i="5"/>
  <c r="F45" i="5"/>
  <c r="AE20" i="7"/>
  <c r="F21" i="7"/>
  <c r="F13" i="7"/>
  <c r="AE21" i="7"/>
  <c r="AE17" i="7"/>
  <c r="C38" i="4"/>
  <c r="F38" i="4"/>
  <c r="F42" i="4"/>
  <c r="C45" i="4"/>
  <c r="AB17" i="7"/>
  <c r="C18" i="7"/>
  <c r="R13" i="7"/>
  <c r="H16" i="7"/>
  <c r="H24" i="7"/>
  <c r="K15" i="6" l="1"/>
  <c r="K18" i="6"/>
  <c r="K14" i="6"/>
  <c r="K19" i="6"/>
  <c r="H19" i="6"/>
  <c r="C40" i="6"/>
  <c r="H18" i="6"/>
  <c r="P13" i="6"/>
  <c r="P20" i="6"/>
  <c r="M20" i="6"/>
  <c r="E36" i="7"/>
  <c r="K13" i="6"/>
  <c r="M13" i="6"/>
  <c r="H13" i="6"/>
  <c r="H15" i="6"/>
  <c r="H14" i="6"/>
  <c r="C14" i="6"/>
  <c r="R25" i="6"/>
  <c r="M19" i="1"/>
  <c r="AE25" i="6"/>
  <c r="R25" i="5"/>
  <c r="C19" i="5"/>
  <c r="C25" i="5" s="1"/>
  <c r="D36" i="7"/>
  <c r="D45" i="7"/>
  <c r="M14" i="1"/>
  <c r="M19" i="4"/>
  <c r="Z25" i="4"/>
  <c r="P15" i="5"/>
  <c r="P20" i="5"/>
  <c r="K20" i="5"/>
  <c r="M20" i="5"/>
  <c r="H19" i="5"/>
  <c r="H20" i="5"/>
  <c r="K18" i="5"/>
  <c r="K19" i="5"/>
  <c r="F19" i="5"/>
  <c r="F25" i="5" s="1"/>
  <c r="M14" i="5"/>
  <c r="M15" i="5"/>
  <c r="M13" i="5"/>
  <c r="O35" i="5"/>
  <c r="O40" i="5" s="1"/>
  <c r="L35" i="5"/>
  <c r="L40" i="5" s="1"/>
  <c r="M35" i="5" s="1"/>
  <c r="H18" i="5"/>
  <c r="E35" i="7"/>
  <c r="F15" i="7"/>
  <c r="Z25" i="1"/>
  <c r="W25" i="4"/>
  <c r="U25" i="1"/>
  <c r="B44" i="7"/>
  <c r="C44" i="7" s="1"/>
  <c r="B34" i="7"/>
  <c r="D42" i="7"/>
  <c r="M20" i="1"/>
  <c r="D46" i="6"/>
  <c r="B39" i="7"/>
  <c r="D39" i="7"/>
  <c r="Z25" i="5"/>
  <c r="W25" i="1"/>
  <c r="K18" i="4"/>
  <c r="H20" i="4"/>
  <c r="H14" i="4"/>
  <c r="H19" i="4"/>
  <c r="F19" i="4"/>
  <c r="M20" i="4"/>
  <c r="M14" i="4"/>
  <c r="K20" i="4"/>
  <c r="H18" i="4"/>
  <c r="P18" i="4"/>
  <c r="K14" i="4"/>
  <c r="K13" i="4"/>
  <c r="K19" i="4"/>
  <c r="D25" i="7"/>
  <c r="N34" i="7" s="1"/>
  <c r="C19" i="4"/>
  <c r="C25" i="4" s="1"/>
  <c r="B46" i="4"/>
  <c r="C34" i="4" s="1"/>
  <c r="D35" i="7"/>
  <c r="E34" i="7"/>
  <c r="H13" i="4"/>
  <c r="K20" i="1"/>
  <c r="B46" i="6"/>
  <c r="B46" i="5"/>
  <c r="C41" i="5" s="1"/>
  <c r="R25" i="1"/>
  <c r="AB25" i="1"/>
  <c r="B38" i="7"/>
  <c r="C38" i="7" s="1"/>
  <c r="B36" i="7"/>
  <c r="Q25" i="7"/>
  <c r="L37" i="7" s="1"/>
  <c r="M37" i="7" s="1"/>
  <c r="B45" i="7"/>
  <c r="C45" i="7" s="1"/>
  <c r="S25" i="7"/>
  <c r="N37" i="7" s="1"/>
  <c r="X25" i="7"/>
  <c r="N39" i="7" s="1"/>
  <c r="Z13" i="7"/>
  <c r="Y25" i="7"/>
  <c r="O39" i="7" s="1"/>
  <c r="P39" i="7" s="1"/>
  <c r="AE25" i="1"/>
  <c r="D38" i="7"/>
  <c r="D37" i="7"/>
  <c r="T25" i="7"/>
  <c r="O37" i="7" s="1"/>
  <c r="P37" i="7" s="1"/>
  <c r="U13" i="7"/>
  <c r="D43" i="7"/>
  <c r="D44" i="7"/>
  <c r="B37" i="7"/>
  <c r="C37" i="7" s="1"/>
  <c r="W25" i="6"/>
  <c r="D46" i="4"/>
  <c r="E46" i="4"/>
  <c r="F40" i="4" s="1"/>
  <c r="AE25" i="5"/>
  <c r="E46" i="5"/>
  <c r="E39" i="7"/>
  <c r="E37" i="7"/>
  <c r="F37" i="7" s="1"/>
  <c r="K21" i="7"/>
  <c r="E42" i="7"/>
  <c r="F42" i="7" s="1"/>
  <c r="E44" i="7"/>
  <c r="F44" i="7" s="1"/>
  <c r="K16" i="7"/>
  <c r="F36" i="4"/>
  <c r="B42" i="7"/>
  <c r="C42" i="7" s="1"/>
  <c r="C24" i="7"/>
  <c r="P25" i="4"/>
  <c r="V25" i="7"/>
  <c r="L39" i="7" s="1"/>
  <c r="M39" i="7" s="1"/>
  <c r="H20" i="1"/>
  <c r="D46" i="5"/>
  <c r="M17" i="7"/>
  <c r="R14" i="7"/>
  <c r="R25" i="7" s="1"/>
  <c r="AC25" i="7"/>
  <c r="N38" i="7" s="1"/>
  <c r="K17" i="7"/>
  <c r="E38" i="7"/>
  <c r="F38" i="7" s="1"/>
  <c r="AD25" i="7"/>
  <c r="O38" i="7" s="1"/>
  <c r="P38" i="7" s="1"/>
  <c r="E45" i="7"/>
  <c r="F45" i="7" s="1"/>
  <c r="L34" i="1"/>
  <c r="C19" i="1"/>
  <c r="C25" i="1" s="1"/>
  <c r="M25" i="6"/>
  <c r="G25" i="7"/>
  <c r="H20" i="7" s="1"/>
  <c r="I25" i="7"/>
  <c r="N35" i="7" s="1"/>
  <c r="B41" i="7"/>
  <c r="B43" i="7"/>
  <c r="C43" i="7" s="1"/>
  <c r="J25" i="7"/>
  <c r="O35" i="7" s="1"/>
  <c r="H19" i="1"/>
  <c r="L35" i="1"/>
  <c r="H13" i="1"/>
  <c r="D40" i="7"/>
  <c r="K14" i="1"/>
  <c r="K18" i="1"/>
  <c r="O35" i="1"/>
  <c r="K19" i="1"/>
  <c r="H18" i="1"/>
  <c r="E25" i="7"/>
  <c r="F19" i="1"/>
  <c r="E40" i="7"/>
  <c r="F25" i="1"/>
  <c r="B25" i="7"/>
  <c r="L34" i="7" s="1"/>
  <c r="B46" i="1"/>
  <c r="C41" i="1" s="1"/>
  <c r="B40" i="7"/>
  <c r="M15" i="1"/>
  <c r="B35" i="7"/>
  <c r="D34" i="7"/>
  <c r="M13" i="1"/>
  <c r="U25" i="4"/>
  <c r="AE25" i="4"/>
  <c r="W25" i="7"/>
  <c r="R25" i="4"/>
  <c r="U25" i="5"/>
  <c r="W25" i="5"/>
  <c r="AB25" i="5"/>
  <c r="F25" i="6"/>
  <c r="AB25" i="6"/>
  <c r="E43" i="7"/>
  <c r="AB25" i="4"/>
  <c r="C25" i="6"/>
  <c r="P25" i="6"/>
  <c r="U25" i="6"/>
  <c r="Z25" i="6"/>
  <c r="F25" i="4"/>
  <c r="N40" i="6"/>
  <c r="L40" i="6"/>
  <c r="M34" i="6" s="1"/>
  <c r="M37" i="6"/>
  <c r="O40" i="6"/>
  <c r="P37" i="6"/>
  <c r="AA25" i="7"/>
  <c r="L38" i="7" s="1"/>
  <c r="E46" i="6"/>
  <c r="F36" i="6" s="1"/>
  <c r="AE25" i="7"/>
  <c r="L25" i="7"/>
  <c r="M18" i="7" s="1"/>
  <c r="N40" i="5"/>
  <c r="AB25" i="7"/>
  <c r="L40" i="4"/>
  <c r="M35" i="4" s="1"/>
  <c r="N40" i="4"/>
  <c r="O40" i="4"/>
  <c r="P34" i="4" s="1"/>
  <c r="U25" i="7"/>
  <c r="Z25" i="7"/>
  <c r="M37" i="1"/>
  <c r="F40" i="6" l="1"/>
  <c r="K25" i="6"/>
  <c r="H25" i="6"/>
  <c r="F41" i="6"/>
  <c r="C36" i="6"/>
  <c r="C41" i="6"/>
  <c r="P34" i="6"/>
  <c r="P36" i="6"/>
  <c r="F39" i="6"/>
  <c r="K15" i="7"/>
  <c r="F35" i="6"/>
  <c r="F34" i="6"/>
  <c r="P35" i="6"/>
  <c r="O34" i="7"/>
  <c r="F14" i="7"/>
  <c r="M36" i="6"/>
  <c r="C35" i="6"/>
  <c r="C39" i="6"/>
  <c r="H15" i="7"/>
  <c r="C34" i="6"/>
  <c r="M35" i="6"/>
  <c r="C14" i="7"/>
  <c r="M25" i="4"/>
  <c r="P25" i="5"/>
  <c r="H25" i="5"/>
  <c r="K25" i="5"/>
  <c r="F34" i="5"/>
  <c r="F41" i="5"/>
  <c r="P35" i="5"/>
  <c r="P34" i="5"/>
  <c r="F40" i="5"/>
  <c r="C34" i="5"/>
  <c r="C40" i="5"/>
  <c r="M34" i="5"/>
  <c r="C36" i="5"/>
  <c r="F36" i="5"/>
  <c r="F35" i="5"/>
  <c r="P36" i="5"/>
  <c r="M25" i="5"/>
  <c r="C35" i="5"/>
  <c r="M36" i="5"/>
  <c r="F39" i="5"/>
  <c r="C39" i="5"/>
  <c r="H25" i="4"/>
  <c r="K19" i="7"/>
  <c r="C34" i="1"/>
  <c r="H25" i="1"/>
  <c r="L40" i="1"/>
  <c r="M35" i="1" s="1"/>
  <c r="K25" i="4"/>
  <c r="C41" i="4"/>
  <c r="F41" i="4"/>
  <c r="C35" i="4"/>
  <c r="M34" i="4"/>
  <c r="C39" i="4"/>
  <c r="C40" i="4"/>
  <c r="B46" i="7"/>
  <c r="C41" i="7" s="1"/>
  <c r="P35" i="4"/>
  <c r="P36" i="4"/>
  <c r="M36" i="4"/>
  <c r="F34" i="4"/>
  <c r="F39" i="4"/>
  <c r="F35" i="4"/>
  <c r="K13" i="7"/>
  <c r="K14" i="7"/>
  <c r="L35" i="7"/>
  <c r="F20" i="7"/>
  <c r="C20" i="7"/>
  <c r="H18" i="7"/>
  <c r="H19" i="7"/>
  <c r="M25" i="1"/>
  <c r="H14" i="7"/>
  <c r="K18" i="7"/>
  <c r="H13" i="7"/>
  <c r="K20" i="7"/>
  <c r="M19" i="7"/>
  <c r="M20" i="7"/>
  <c r="K25" i="1"/>
  <c r="F19" i="7"/>
  <c r="C35" i="1"/>
  <c r="C40" i="1"/>
  <c r="C36" i="1"/>
  <c r="C39" i="1"/>
  <c r="C19" i="7"/>
  <c r="C25" i="7" s="1"/>
  <c r="L36" i="7"/>
  <c r="M15" i="7"/>
  <c r="M14" i="7"/>
  <c r="M36" i="1"/>
  <c r="M13" i="7"/>
  <c r="F43" i="7"/>
  <c r="M38" i="7"/>
  <c r="C46" i="6" l="1"/>
  <c r="M40" i="6"/>
  <c r="P40" i="6"/>
  <c r="F46" i="6"/>
  <c r="P40" i="5"/>
  <c r="M40" i="5"/>
  <c r="F46" i="5"/>
  <c r="C46" i="5"/>
  <c r="L40" i="7"/>
  <c r="M35" i="7" s="1"/>
  <c r="F25" i="7"/>
  <c r="M34" i="1"/>
  <c r="M40" i="1" s="1"/>
  <c r="M40" i="4"/>
  <c r="C46" i="4"/>
  <c r="C39" i="7"/>
  <c r="C34" i="7"/>
  <c r="C40" i="7"/>
  <c r="C35" i="7"/>
  <c r="C36" i="7"/>
  <c r="F46" i="4"/>
  <c r="P40" i="4"/>
  <c r="K25" i="7"/>
  <c r="H25" i="7"/>
  <c r="M25" i="7"/>
  <c r="C46" i="1"/>
  <c r="M36" i="7" l="1"/>
  <c r="M34" i="7"/>
  <c r="C46" i="7"/>
  <c r="O20" i="7"/>
  <c r="E41" i="7" s="1"/>
  <c r="O25" i="1"/>
  <c r="P15" i="1" s="1"/>
  <c r="N20" i="1"/>
  <c r="N25" i="1" s="1"/>
  <c r="N36" i="1" s="1"/>
  <c r="N40" i="1" s="1"/>
  <c r="E41" i="1"/>
  <c r="M40" i="7" l="1"/>
  <c r="N20" i="7"/>
  <c r="N25" i="7" s="1"/>
  <c r="N36" i="7" s="1"/>
  <c r="N40" i="7" s="1"/>
  <c r="O36" i="1"/>
  <c r="E46" i="7"/>
  <c r="E46" i="1"/>
  <c r="D41" i="1"/>
  <c r="D46" i="1" s="1"/>
  <c r="P19" i="1"/>
  <c r="O40" i="1"/>
  <c r="P36" i="1" s="1"/>
  <c r="O25" i="7"/>
  <c r="P18" i="7" s="1"/>
  <c r="P13" i="1"/>
  <c r="P14" i="1"/>
  <c r="P20" i="1"/>
  <c r="D41" i="7" l="1"/>
  <c r="D46" i="7" s="1"/>
  <c r="P25" i="1"/>
  <c r="P13" i="7"/>
  <c r="P15" i="7"/>
  <c r="P14" i="7"/>
  <c r="P19" i="7"/>
  <c r="O36" i="7"/>
  <c r="P20" i="7"/>
  <c r="F39" i="7"/>
  <c r="F34" i="7"/>
  <c r="F40" i="7"/>
  <c r="F36" i="7"/>
  <c r="F35" i="7"/>
  <c r="F41" i="7"/>
  <c r="P35" i="1"/>
  <c r="P34" i="1"/>
  <c r="P40" i="1" s="1"/>
  <c r="F39" i="1"/>
  <c r="F34" i="1"/>
  <c r="F40" i="1"/>
  <c r="F36" i="1"/>
  <c r="F35" i="1"/>
  <c r="F41" i="1"/>
  <c r="F46" i="1" l="1"/>
  <c r="F46" i="7"/>
  <c r="O40" i="7"/>
  <c r="P36" i="7" s="1"/>
  <c r="P25" i="7"/>
  <c r="P34" i="7" l="1"/>
  <c r="P35" i="7"/>
  <c r="P40" i="7" l="1"/>
</calcChain>
</file>

<file path=xl/sharedStrings.xml><?xml version="1.0" encoding="utf-8"?>
<sst xmlns="http://schemas.openxmlformats.org/spreadsheetml/2006/main" count="456" uniqueCount="61">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</sst>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23-4CD5-8A3F-67366AD81E92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23-4CD5-8A3F-67366AD81E92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23-4CD5-8A3F-67366AD81E92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23-4CD5-8A3F-67366AD81E92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23-4CD5-8A3F-67366AD81E92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23-4CD5-8A3F-67366AD81E92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23-4CD5-8A3F-67366AD81E92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23-4CD5-8A3F-67366AD81E92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23-4CD5-8A3F-67366AD81E92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23-4CD5-8A3F-67366AD81E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104</c:v>
                </c:pt>
                <c:pt idx="1">
                  <c:v>14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32</c:v>
                </c:pt>
                <c:pt idx="7">
                  <c:v>59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D23-4CD5-8A3F-67366AD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DF-42FE-B6F0-0D12A8466C2E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DF-42FE-B6F0-0D12A8466C2E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DF-42FE-B6F0-0D12A8466C2E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DF-42FE-B6F0-0D12A8466C2E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DF-42FE-B6F0-0D12A8466C2E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DF-42FE-B6F0-0D12A8466C2E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DF-42FE-B6F0-0D12A8466C2E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DF-42FE-B6F0-0D12A8466C2E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DF-42FE-B6F0-0D12A8466C2E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DF-42FE-B6F0-0D12A8466C2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8878283.3182999995</c:v>
                </c:pt>
                <c:pt idx="1">
                  <c:v>3005151.9101999998</c:v>
                </c:pt>
                <c:pt idx="2">
                  <c:v>81569.935700000002</c:v>
                </c:pt>
                <c:pt idx="3">
                  <c:v>0</c:v>
                </c:pt>
                <c:pt idx="4">
                  <c:v>0</c:v>
                </c:pt>
                <c:pt idx="5">
                  <c:v>3893584.9358999999</c:v>
                </c:pt>
                <c:pt idx="6">
                  <c:v>662396.7172999999</c:v>
                </c:pt>
                <c:pt idx="7">
                  <c:v>420695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2DF-42FE-B6F0-0D12A8466C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B2-4F00-A357-A20458A42687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B2-4F00-A357-A20458A42687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B2-4F00-A357-A20458A42687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B2-4F00-A357-A20458A4268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10</c:v>
                </c:pt>
                <c:pt idx="1">
                  <c:v>164</c:v>
                </c:pt>
                <c:pt idx="2">
                  <c:v>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B2-4F00-A357-A20458A426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3D-40D0-B324-3D6F180AA7B9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3D-40D0-B324-3D6F180AA7B9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3D-40D0-B324-3D6F180AA7B9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3D-40D0-B324-3D6F180AA7B9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3D-40D0-B324-3D6F180AA7B9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3D-40D0-B324-3D6F180AA7B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2765330.9871</c:v>
                </c:pt>
                <c:pt idx="1">
                  <c:v>8408625.1561999992</c:v>
                </c:pt>
                <c:pt idx="2">
                  <c:v>5767725.6740999985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73D-40D0-B324-3D6F180AA7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CALABRIA\QUOTA\GR_DIRECCIO_CONTRACTACIO\07%20TRANSPARENCIA_DRET%20ACCES%20INFO\TRANSPARENCIA\INFO%20TRANSPARENCIA\2021\2021%20CONTRACTACI&#211;\ENS%20GRUP%20MPAL\PATSA\2021-TR2%20Contractacio%20PAT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ACIO 1r TR 2021"/>
      <sheetName val="CONTRACTACIO 2n TR 2021"/>
      <sheetName val="CONTRACTACIO 3r TR 2021"/>
      <sheetName val="CONTRACTACIO 4t TR 2021"/>
      <sheetName val="2021 - CONTRACTACIÓ ANUAL"/>
    </sheetNames>
    <sheetDataSet>
      <sheetData sheetId="0">
        <row r="8">
          <cell r="B8" t="str">
            <v>PARC D'ATRACCIONS TIBIDABO SA (PATSA)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7" zoomScale="85" zoomScaleNormal="85" workbookViewId="0">
      <selection activeCell="I22" sqref="I2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44719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tr">
        <f>'[1]CONTRACTACIO 1r TR 2021'!B8</f>
        <v>PARC D'ATRACCIONS TIBIDABO SA (PATSA)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23</v>
      </c>
      <c r="H13" s="20">
        <f t="shared" ref="H13:H24" si="2">IF(G13,G13/$G$25,"")</f>
        <v>0.54761904761904767</v>
      </c>
      <c r="I13" s="4">
        <v>374616.27</v>
      </c>
      <c r="J13" s="5">
        <f>I13*1.21</f>
        <v>453285.68670000002</v>
      </c>
      <c r="K13" s="21">
        <f t="shared" ref="K13:K24" si="3">IF(J13,J13/$J$25,"")</f>
        <v>0.7394992307127356</v>
      </c>
      <c r="L13" s="1">
        <v>1</v>
      </c>
      <c r="M13" s="20">
        <f t="shared" ref="M13:M24" si="4">IF(L13,L13/$L$25,"")</f>
        <v>9.0909090909090912E-2</v>
      </c>
      <c r="N13" s="4">
        <v>50000</v>
      </c>
      <c r="O13" s="5">
        <f>N13*1.21</f>
        <v>60500</v>
      </c>
      <c r="P13" s="21">
        <f t="shared" ref="P13:P24" si="5">IF(O13,O13/$O$25,"")</f>
        <v>0.23192512622455039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2.3809523809523808E-2</v>
      </c>
      <c r="I14" s="6">
        <v>55719</v>
      </c>
      <c r="J14" s="7">
        <f>I14*1.21</f>
        <v>67419.990000000005</v>
      </c>
      <c r="K14" s="21">
        <f t="shared" si="3"/>
        <v>0.1099903045750867</v>
      </c>
      <c r="L14" s="2">
        <v>3</v>
      </c>
      <c r="M14" s="20">
        <f t="shared" si="4"/>
        <v>0.27272727272727271</v>
      </c>
      <c r="N14" s="6">
        <v>123971.51</v>
      </c>
      <c r="O14" s="7">
        <f>N14*1.21</f>
        <v>150005.52709999998</v>
      </c>
      <c r="P14" s="21">
        <f t="shared" si="5"/>
        <v>0.57504216209996206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9.0909090909090912E-2</v>
      </c>
      <c r="N15" s="6">
        <v>3083.68</v>
      </c>
      <c r="O15" s="7">
        <f>N15*1.21</f>
        <v>3731.2527999999998</v>
      </c>
      <c r="P15" s="21">
        <f t="shared" si="5"/>
        <v>1.430365746472243E-2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2.3809523809523808E-2</v>
      </c>
      <c r="I18" s="69">
        <v>17020</v>
      </c>
      <c r="J18" s="70">
        <f>I18*1.21</f>
        <v>20594.2</v>
      </c>
      <c r="K18" s="67">
        <f t="shared" si="3"/>
        <v>3.359778502607684E-2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1</v>
      </c>
      <c r="C19" s="20">
        <f t="shared" si="0"/>
        <v>0.5</v>
      </c>
      <c r="D19" s="6">
        <v>6548</v>
      </c>
      <c r="E19" s="7">
        <v>7923.08</v>
      </c>
      <c r="F19" s="21">
        <f t="shared" si="1"/>
        <v>0.21281851274050961</v>
      </c>
      <c r="G19" s="2">
        <v>6</v>
      </c>
      <c r="H19" s="20">
        <f t="shared" si="2"/>
        <v>0.14285714285714285</v>
      </c>
      <c r="I19" s="6">
        <v>24050</v>
      </c>
      <c r="J19" s="7">
        <v>29100.5</v>
      </c>
      <c r="K19" s="21">
        <f t="shared" si="3"/>
        <v>4.7475131015108578E-2</v>
      </c>
      <c r="L19" s="2">
        <v>1</v>
      </c>
      <c r="M19" s="20">
        <f t="shared" si="4"/>
        <v>9.0909090909090912E-2</v>
      </c>
      <c r="N19" s="6">
        <v>7865</v>
      </c>
      <c r="O19" s="7">
        <v>9516.65</v>
      </c>
      <c r="P19" s="21">
        <f t="shared" si="5"/>
        <v>3.6481822355121776E-2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1</v>
      </c>
      <c r="C20" s="66">
        <f t="shared" si="0"/>
        <v>0.5</v>
      </c>
      <c r="D20" s="69">
        <f>E20/1.21</f>
        <v>24220</v>
      </c>
      <c r="E20" s="70">
        <v>29306.2</v>
      </c>
      <c r="F20" s="21">
        <f t="shared" si="1"/>
        <v>0.78718148725949044</v>
      </c>
      <c r="G20" s="68">
        <v>11</v>
      </c>
      <c r="H20" s="66">
        <f t="shared" si="2"/>
        <v>0.26190476190476192</v>
      </c>
      <c r="I20" s="69">
        <f>J20/1.21</f>
        <v>35175.743801652898</v>
      </c>
      <c r="J20" s="70">
        <v>42562.65</v>
      </c>
      <c r="K20" s="67">
        <f t="shared" si="3"/>
        <v>6.9437548670992291E-2</v>
      </c>
      <c r="L20" s="68">
        <v>5</v>
      </c>
      <c r="M20" s="66">
        <f t="shared" si="4"/>
        <v>0.45454545454545453</v>
      </c>
      <c r="N20" s="69">
        <f>O20/1.21</f>
        <v>30666.628099173558</v>
      </c>
      <c r="O20" s="70">
        <v>37106.620000000003</v>
      </c>
      <c r="P20" s="67">
        <f t="shared" si="5"/>
        <v>0.14224723185564342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30768</v>
      </c>
      <c r="E25" s="18">
        <f t="shared" si="12"/>
        <v>37229.279999999999</v>
      </c>
      <c r="F25" s="19">
        <f t="shared" si="12"/>
        <v>1</v>
      </c>
      <c r="G25" s="16">
        <f t="shared" si="12"/>
        <v>42</v>
      </c>
      <c r="H25" s="17">
        <f t="shared" si="12"/>
        <v>1</v>
      </c>
      <c r="I25" s="18">
        <f t="shared" si="12"/>
        <v>506581.01380165294</v>
      </c>
      <c r="J25" s="18">
        <f t="shared" si="12"/>
        <v>612963.02670000005</v>
      </c>
      <c r="K25" s="19">
        <f t="shared" si="12"/>
        <v>1</v>
      </c>
      <c r="L25" s="16">
        <f t="shared" si="12"/>
        <v>11</v>
      </c>
      <c r="M25" s="17">
        <f t="shared" si="12"/>
        <v>1</v>
      </c>
      <c r="N25" s="18">
        <f t="shared" si="12"/>
        <v>215586.81809917357</v>
      </c>
      <c r="O25" s="18">
        <f t="shared" si="12"/>
        <v>260860.04989999995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24</v>
      </c>
      <c r="C34" s="8">
        <f t="shared" ref="C34:C43" si="14">IF(B34,B34/$B$46,"")</f>
        <v>0.43636363636363634</v>
      </c>
      <c r="D34" s="10">
        <f t="shared" ref="D34:D45" si="15">D13+I13+N13+S13+AC13+X13</f>
        <v>424616.27</v>
      </c>
      <c r="E34" s="11">
        <f t="shared" ref="E34:E45" si="16">E13+J13+O13+T13+AD13+Y13</f>
        <v>513785.68670000002</v>
      </c>
      <c r="F34" s="21">
        <f t="shared" ref="F34:F43" si="17">IF(E34,E34/$E$46,"")</f>
        <v>0.56394748663778393</v>
      </c>
      <c r="J34" s="149" t="s">
        <v>3</v>
      </c>
      <c r="K34" s="150"/>
      <c r="L34" s="57">
        <f>B25</f>
        <v>2</v>
      </c>
      <c r="M34" s="8">
        <f t="shared" ref="M34:M39" si="18">IF(L34,L34/$L$40,"")</f>
        <v>3.6363636363636362E-2</v>
      </c>
      <c r="N34" s="58">
        <f>D25</f>
        <v>30768</v>
      </c>
      <c r="O34" s="58">
        <f>E25</f>
        <v>37229.279999999999</v>
      </c>
      <c r="P34" s="59">
        <f t="shared" ref="P34:P39" si="19">IF(O34,O34/$O$40,"")</f>
        <v>4.0864040063446773E-2</v>
      </c>
    </row>
    <row r="35" spans="1:33" s="25" customFormat="1" ht="30" customHeight="1" x14ac:dyDescent="0.3">
      <c r="A35" s="43" t="s">
        <v>18</v>
      </c>
      <c r="B35" s="12">
        <f t="shared" si="13"/>
        <v>4</v>
      </c>
      <c r="C35" s="8">
        <f t="shared" si="14"/>
        <v>7.2727272727272724E-2</v>
      </c>
      <c r="D35" s="13">
        <f t="shared" si="15"/>
        <v>179690.51</v>
      </c>
      <c r="E35" s="14">
        <f t="shared" si="16"/>
        <v>217425.5171</v>
      </c>
      <c r="F35" s="21">
        <f t="shared" si="17"/>
        <v>0.23865315261509309</v>
      </c>
      <c r="J35" s="145" t="s">
        <v>1</v>
      </c>
      <c r="K35" s="146"/>
      <c r="L35" s="60">
        <f>G25</f>
        <v>42</v>
      </c>
      <c r="M35" s="8">
        <f t="shared" si="18"/>
        <v>0.76363636363636367</v>
      </c>
      <c r="N35" s="61">
        <f>I25</f>
        <v>506581.01380165294</v>
      </c>
      <c r="O35" s="61">
        <f>J25</f>
        <v>612963.02670000005</v>
      </c>
      <c r="P35" s="59">
        <f t="shared" si="19"/>
        <v>0.67280768471698615</v>
      </c>
    </row>
    <row r="36" spans="1:33" ht="30" customHeight="1" x14ac:dyDescent="0.3">
      <c r="A36" s="43" t="s">
        <v>19</v>
      </c>
      <c r="B36" s="12">
        <f t="shared" si="13"/>
        <v>1</v>
      </c>
      <c r="C36" s="8">
        <f t="shared" si="14"/>
        <v>1.8181818181818181E-2</v>
      </c>
      <c r="D36" s="13">
        <f t="shared" si="15"/>
        <v>3083.68</v>
      </c>
      <c r="E36" s="14">
        <f t="shared" si="16"/>
        <v>3731.2527999999998</v>
      </c>
      <c r="F36" s="21">
        <f t="shared" si="17"/>
        <v>4.0955415712054591E-3</v>
      </c>
      <c r="G36" s="25"/>
      <c r="J36" s="145" t="s">
        <v>2</v>
      </c>
      <c r="K36" s="146"/>
      <c r="L36" s="60">
        <f>L25</f>
        <v>11</v>
      </c>
      <c r="M36" s="8">
        <f t="shared" si="18"/>
        <v>0.2</v>
      </c>
      <c r="N36" s="61">
        <f>N25</f>
        <v>215586.81809917357</v>
      </c>
      <c r="O36" s="61">
        <f>O25</f>
        <v>260860.04989999995</v>
      </c>
      <c r="P36" s="59">
        <f t="shared" si="19"/>
        <v>0.28632827521956705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1.8181818181818181E-2</v>
      </c>
      <c r="D39" s="13">
        <f t="shared" si="15"/>
        <v>17020</v>
      </c>
      <c r="E39" s="22">
        <f t="shared" si="16"/>
        <v>20594.2</v>
      </c>
      <c r="F39" s="21">
        <f t="shared" si="17"/>
        <v>2.2604847955013788E-2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8</v>
      </c>
      <c r="C40" s="8">
        <f t="shared" si="14"/>
        <v>0.14545454545454545</v>
      </c>
      <c r="D40" s="13">
        <f t="shared" si="15"/>
        <v>38463</v>
      </c>
      <c r="E40" s="23">
        <f t="shared" si="16"/>
        <v>46540.23</v>
      </c>
      <c r="F40" s="21">
        <f t="shared" si="17"/>
        <v>5.1084034482590794E-2</v>
      </c>
      <c r="G40" s="25"/>
      <c r="J40" s="147" t="s">
        <v>0</v>
      </c>
      <c r="K40" s="148"/>
      <c r="L40" s="83">
        <f>SUM(L34:L39)</f>
        <v>55</v>
      </c>
      <c r="M40" s="17">
        <f>SUM(M34:M39)</f>
        <v>1</v>
      </c>
      <c r="N40" s="84">
        <f>SUM(N34:N39)</f>
        <v>752935.83190082654</v>
      </c>
      <c r="O40" s="85">
        <f>SUM(O34:O39)</f>
        <v>911052.35660000006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17</v>
      </c>
      <c r="C41" s="8">
        <f t="shared" si="14"/>
        <v>0.30909090909090908</v>
      </c>
      <c r="D41" s="13">
        <f t="shared" si="15"/>
        <v>90062.37190082646</v>
      </c>
      <c r="E41" s="23">
        <f t="shared" si="16"/>
        <v>108975.47</v>
      </c>
      <c r="F41" s="21">
        <f t="shared" si="17"/>
        <v>0.11961493673831304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55</v>
      </c>
      <c r="C46" s="17">
        <f>SUM(C34:C45)</f>
        <v>1</v>
      </c>
      <c r="D46" s="18">
        <f>SUM(D34:D45)</f>
        <v>752935.83190082654</v>
      </c>
      <c r="E46" s="18">
        <f>SUM(E34:E45)</f>
        <v>911052.35659999994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0" zoomScale="70" zoomScaleNormal="70" workbookViewId="0">
      <selection activeCell="B19" sqref="B19:P1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44839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PARC D'ATRACCIONS TIBIDABO SA (PATSA)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14</v>
      </c>
      <c r="H13" s="20">
        <f t="shared" ref="H13:H21" si="2">IF(G13,G13/$G$25,"")</f>
        <v>0.3888888888888889</v>
      </c>
      <c r="I13" s="4">
        <v>1597819.49</v>
      </c>
      <c r="J13" s="5">
        <f>I13*1.21</f>
        <v>1933361.5829</v>
      </c>
      <c r="K13" s="21">
        <f t="shared" ref="K13:K21" si="3">IF(J13,J13/$J$25,"")</f>
        <v>0.71883496353840937</v>
      </c>
      <c r="L13" s="1">
        <v>6</v>
      </c>
      <c r="M13" s="20">
        <f t="shared" ref="M13:M21" si="4">IF(L13,L13/$L$25,"")</f>
        <v>0.35294117647058826</v>
      </c>
      <c r="N13" s="4">
        <v>1008500</v>
      </c>
      <c r="O13" s="5">
        <f>N13*1.21</f>
        <v>1220285</v>
      </c>
      <c r="P13" s="21">
        <f t="shared" ref="P13:P21" si="5">IF(O13,O13/$O$25,"")</f>
        <v>0.32184679553327766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5.5555555555555552E-2</v>
      </c>
      <c r="I14" s="6">
        <v>51544.07</v>
      </c>
      <c r="J14" s="7">
        <f>I14*1.21</f>
        <v>62368.324699999997</v>
      </c>
      <c r="K14" s="21">
        <f t="shared" si="3"/>
        <v>2.3188902069952357E-2</v>
      </c>
      <c r="L14" s="2">
        <v>1</v>
      </c>
      <c r="M14" s="20">
        <f t="shared" si="4"/>
        <v>5.8823529411764705E-2</v>
      </c>
      <c r="N14" s="6">
        <v>22372.799999999999</v>
      </c>
      <c r="O14" s="7">
        <f>N14*1.21</f>
        <v>27071.088</v>
      </c>
      <c r="P14" s="21">
        <f t="shared" si="5"/>
        <v>7.139924627770862E-3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5.5555555555555552E-2</v>
      </c>
      <c r="I18" s="69">
        <v>312386.24</v>
      </c>
      <c r="J18" s="70">
        <f>I18*1.21</f>
        <v>377987.3504</v>
      </c>
      <c r="K18" s="67">
        <f t="shared" si="3"/>
        <v>0.14053787229764034</v>
      </c>
      <c r="L18" s="71">
        <v>1</v>
      </c>
      <c r="M18" s="66">
        <f t="shared" si="4"/>
        <v>5.8823529411764705E-2</v>
      </c>
      <c r="N18" s="69">
        <v>2016800</v>
      </c>
      <c r="O18" s="70">
        <f>N18*1.21</f>
        <v>2440328</v>
      </c>
      <c r="P18" s="67">
        <f t="shared" si="5"/>
        <v>0.64362976423551255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3</v>
      </c>
      <c r="C19" s="20">
        <f t="shared" si="0"/>
        <v>1</v>
      </c>
      <c r="D19" s="6">
        <v>74883.83</v>
      </c>
      <c r="E19" s="7">
        <f>D19*1.21</f>
        <v>90609.434299999994</v>
      </c>
      <c r="F19" s="21">
        <f t="shared" si="1"/>
        <v>1</v>
      </c>
      <c r="G19" s="2">
        <v>8</v>
      </c>
      <c r="H19" s="20">
        <f t="shared" si="2"/>
        <v>0.22222222222222221</v>
      </c>
      <c r="I19" s="6">
        <v>214583.3</v>
      </c>
      <c r="J19" s="7">
        <f>I19*1.21</f>
        <v>259645.79299999998</v>
      </c>
      <c r="K19" s="21">
        <f t="shared" si="3"/>
        <v>9.6537800168811028E-2</v>
      </c>
      <c r="L19" s="2">
        <v>1</v>
      </c>
      <c r="M19" s="20">
        <f t="shared" si="4"/>
        <v>5.8823529411764705E-2</v>
      </c>
      <c r="N19" s="6">
        <v>377.4</v>
      </c>
      <c r="O19" s="7">
        <f>N19*1.21</f>
        <v>456.65399999999994</v>
      </c>
      <c r="P19" s="21">
        <f t="shared" si="5"/>
        <v>1.2044123017774811E-4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10</v>
      </c>
      <c r="H20" s="66">
        <f t="shared" si="2"/>
        <v>0.27777777777777779</v>
      </c>
      <c r="I20" s="69">
        <f>J20/1.21</f>
        <v>46457.347107438014</v>
      </c>
      <c r="J20" s="70">
        <v>56213.39</v>
      </c>
      <c r="K20" s="21">
        <f t="shared" si="3"/>
        <v>2.0900461925186829E-2</v>
      </c>
      <c r="L20" s="68">
        <v>8</v>
      </c>
      <c r="M20" s="66">
        <f t="shared" si="4"/>
        <v>0.47058823529411764</v>
      </c>
      <c r="N20" s="69">
        <f>O20/1.21</f>
        <v>85428.25619834711</v>
      </c>
      <c r="O20" s="70">
        <v>103368.19</v>
      </c>
      <c r="P20" s="67">
        <f t="shared" si="5"/>
        <v>2.7263074373261163E-2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3</v>
      </c>
      <c r="C25" s="17">
        <f t="shared" si="32"/>
        <v>1</v>
      </c>
      <c r="D25" s="18">
        <f t="shared" si="32"/>
        <v>74883.83</v>
      </c>
      <c r="E25" s="18">
        <f t="shared" si="32"/>
        <v>90609.434299999994</v>
      </c>
      <c r="F25" s="19">
        <f t="shared" si="32"/>
        <v>1</v>
      </c>
      <c r="G25" s="16">
        <f t="shared" si="32"/>
        <v>36</v>
      </c>
      <c r="H25" s="17">
        <f t="shared" si="32"/>
        <v>1</v>
      </c>
      <c r="I25" s="18">
        <f t="shared" si="32"/>
        <v>2222790.447107438</v>
      </c>
      <c r="J25" s="18">
        <f t="shared" si="32"/>
        <v>2689576.4410000001</v>
      </c>
      <c r="K25" s="19">
        <f t="shared" si="32"/>
        <v>0.99999999999999989</v>
      </c>
      <c r="L25" s="16">
        <f t="shared" si="32"/>
        <v>17</v>
      </c>
      <c r="M25" s="17">
        <f t="shared" si="32"/>
        <v>1</v>
      </c>
      <c r="N25" s="18">
        <f t="shared" si="32"/>
        <v>3133478.4561983468</v>
      </c>
      <c r="O25" s="18">
        <f t="shared" si="32"/>
        <v>3791508.932</v>
      </c>
      <c r="P25" s="19">
        <f t="shared" si="32"/>
        <v>0.99999999999999989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20</v>
      </c>
      <c r="C34" s="8">
        <f t="shared" ref="C34:C45" si="34">IF(B34,B34/$B$46,"")</f>
        <v>0.35714285714285715</v>
      </c>
      <c r="D34" s="10">
        <f t="shared" ref="D34:D45" si="35">D13+I13+N13+S13+AC13+X13</f>
        <v>2606319.4900000002</v>
      </c>
      <c r="E34" s="11">
        <f t="shared" ref="E34:E45" si="36">E13+J13+O13+T13+AD13+Y13</f>
        <v>3153646.5828999998</v>
      </c>
      <c r="F34" s="21">
        <f t="shared" ref="F34:F42" si="37">IF(E34,E34/$E$46,"")</f>
        <v>0.47988329881005004</v>
      </c>
      <c r="J34" s="149" t="s">
        <v>3</v>
      </c>
      <c r="K34" s="150"/>
      <c r="L34" s="57">
        <f>B25</f>
        <v>3</v>
      </c>
      <c r="M34" s="8">
        <f t="shared" ref="M34:M39" si="38">IF(L34,L34/$L$40,"")</f>
        <v>5.3571428571428568E-2</v>
      </c>
      <c r="N34" s="58">
        <f>D25</f>
        <v>74883.83</v>
      </c>
      <c r="O34" s="58">
        <f>E25</f>
        <v>90609.434299999994</v>
      </c>
      <c r="P34" s="59">
        <f t="shared" ref="P34:P39" si="39">IF(O34,O34/$O$40,"")</f>
        <v>1.3787833573669431E-2</v>
      </c>
    </row>
    <row r="35" spans="1:33" s="25" customFormat="1" ht="30" customHeight="1" x14ac:dyDescent="0.3">
      <c r="A35" s="43" t="s">
        <v>18</v>
      </c>
      <c r="B35" s="12">
        <f t="shared" si="33"/>
        <v>3</v>
      </c>
      <c r="C35" s="8">
        <f t="shared" si="34"/>
        <v>5.3571428571428568E-2</v>
      </c>
      <c r="D35" s="13">
        <f t="shared" si="35"/>
        <v>73916.87</v>
      </c>
      <c r="E35" s="14">
        <f t="shared" si="36"/>
        <v>89439.412700000001</v>
      </c>
      <c r="F35" s="21">
        <f t="shared" si="37"/>
        <v>1.3609794021573933E-2</v>
      </c>
      <c r="J35" s="145" t="s">
        <v>1</v>
      </c>
      <c r="K35" s="146"/>
      <c r="L35" s="60">
        <f>G25</f>
        <v>36</v>
      </c>
      <c r="M35" s="8">
        <f t="shared" si="38"/>
        <v>0.6428571428571429</v>
      </c>
      <c r="N35" s="61">
        <f>I25</f>
        <v>2222790.447107438</v>
      </c>
      <c r="O35" s="61">
        <f>J25</f>
        <v>2689576.4410000001</v>
      </c>
      <c r="P35" s="59">
        <f t="shared" si="39"/>
        <v>0.40926679035860775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17</v>
      </c>
      <c r="M36" s="8">
        <f t="shared" si="38"/>
        <v>0.30357142857142855</v>
      </c>
      <c r="N36" s="61">
        <f>N25</f>
        <v>3133478.4561983468</v>
      </c>
      <c r="O36" s="61">
        <f>O25</f>
        <v>3791508.932</v>
      </c>
      <c r="P36" s="59">
        <f t="shared" si="39"/>
        <v>0.57694537606772289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3</v>
      </c>
      <c r="C39" s="8">
        <f t="shared" si="34"/>
        <v>5.3571428571428568E-2</v>
      </c>
      <c r="D39" s="13">
        <f t="shared" si="35"/>
        <v>2329186.2400000002</v>
      </c>
      <c r="E39" s="22">
        <f t="shared" si="36"/>
        <v>2818315.3503999999</v>
      </c>
      <c r="F39" s="21">
        <f t="shared" si="37"/>
        <v>0.42885670029432077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12</v>
      </c>
      <c r="C40" s="8">
        <f t="shared" si="34"/>
        <v>0.21428571428571427</v>
      </c>
      <c r="D40" s="13">
        <f t="shared" si="35"/>
        <v>289844.53000000003</v>
      </c>
      <c r="E40" s="23">
        <f t="shared" si="36"/>
        <v>350711.88129999995</v>
      </c>
      <c r="F40" s="21">
        <f t="shared" si="37"/>
        <v>5.3367037207878339E-2</v>
      </c>
      <c r="G40" s="25"/>
      <c r="J40" s="147" t="s">
        <v>0</v>
      </c>
      <c r="K40" s="148"/>
      <c r="L40" s="83">
        <f>SUM(L34:L39)</f>
        <v>56</v>
      </c>
      <c r="M40" s="17">
        <f>SUM(M34:M39)</f>
        <v>1</v>
      </c>
      <c r="N40" s="84">
        <f>SUM(N34:N39)</f>
        <v>5431152.7333057849</v>
      </c>
      <c r="O40" s="85">
        <f>SUM(O34:O39)</f>
        <v>6571694.8072999995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18</v>
      </c>
      <c r="C41" s="8">
        <f t="shared" si="34"/>
        <v>0.32142857142857145</v>
      </c>
      <c r="D41" s="13">
        <f t="shared" si="35"/>
        <v>131885.60330578513</v>
      </c>
      <c r="E41" s="23">
        <f t="shared" si="36"/>
        <v>159581.58000000002</v>
      </c>
      <c r="F41" s="21">
        <f t="shared" si="37"/>
        <v>2.4283169666176965E-2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56</v>
      </c>
      <c r="C46" s="17">
        <f>SUM(C34:C45)</f>
        <v>1</v>
      </c>
      <c r="D46" s="18">
        <f>SUM(D34:D45)</f>
        <v>5431152.7333057858</v>
      </c>
      <c r="E46" s="18">
        <f>SUM(E34:E45)</f>
        <v>6571694.8072999995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70" zoomScaleNormal="70" workbookViewId="0">
      <selection activeCell="J16" sqref="J16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44875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PARC D'ATRACCIONS TIBIDABO SA (PATSA)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35</v>
      </c>
      <c r="H13" s="20">
        <f t="shared" ref="H13:H23" si="2">IF(G13,G13/$G$25,"")</f>
        <v>0.72916666666666663</v>
      </c>
      <c r="I13" s="4">
        <v>2635659.7999999998</v>
      </c>
      <c r="J13" s="5">
        <f>I13*1.21</f>
        <v>3189148.3579999995</v>
      </c>
      <c r="K13" s="21">
        <f t="shared" ref="K13:K23" si="3">IF(J13,J13/$J$25,"")</f>
        <v>0.95149894018542092</v>
      </c>
      <c r="L13" s="1">
        <v>3</v>
      </c>
      <c r="M13" s="20">
        <f t="shared" ref="M13:M23" si="4">IF(L13,L13/$L$25,"")</f>
        <v>0.33333333333333331</v>
      </c>
      <c r="N13" s="4">
        <v>272918.68</v>
      </c>
      <c r="O13" s="5">
        <f>N13*1.21</f>
        <v>330231.60279999999</v>
      </c>
      <c r="P13" s="21">
        <f t="shared" ref="P13:P23" si="5">IF(O13,O13/$O$25,"")</f>
        <v>0.69764713454854177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2</v>
      </c>
      <c r="M14" s="20">
        <f t="shared" si="4"/>
        <v>0.22222222222222221</v>
      </c>
      <c r="N14" s="6">
        <v>75279.360000000001</v>
      </c>
      <c r="O14" s="7">
        <f>N14*1.21</f>
        <v>91088.025599999994</v>
      </c>
      <c r="P14" s="21">
        <f t="shared" si="5"/>
        <v>0.19243252163848995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0.1111111111111111</v>
      </c>
      <c r="N15" s="6">
        <v>29679.7</v>
      </c>
      <c r="O15" s="7">
        <f>N15*1.21</f>
        <v>35912.436999999998</v>
      </c>
      <c r="P15" s="21">
        <f t="shared" si="5"/>
        <v>7.5868598145280325E-2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4.1666666666666664E-2</v>
      </c>
      <c r="I18" s="69">
        <v>20676.55</v>
      </c>
      <c r="J18" s="70">
        <f>I18*1.21</f>
        <v>25018.625499999998</v>
      </c>
      <c r="K18" s="67">
        <f t="shared" si="3"/>
        <v>7.4644365754984263E-3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1</v>
      </c>
      <c r="C19" s="20">
        <f t="shared" si="0"/>
        <v>1</v>
      </c>
      <c r="D19" s="6">
        <v>14993.82</v>
      </c>
      <c r="E19" s="7">
        <f>D19*1.21</f>
        <v>18142.522199999999</v>
      </c>
      <c r="F19" s="21">
        <f t="shared" si="1"/>
        <v>1</v>
      </c>
      <c r="G19" s="2">
        <v>4</v>
      </c>
      <c r="H19" s="20">
        <f t="shared" si="2"/>
        <v>8.3333333333333329E-2</v>
      </c>
      <c r="I19" s="6">
        <v>94696.78</v>
      </c>
      <c r="J19" s="7">
        <f>I19*1.21</f>
        <v>114583.1038</v>
      </c>
      <c r="K19" s="21">
        <f t="shared" si="3"/>
        <v>3.4186462839009793E-2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</v>
      </c>
      <c r="H20" s="66">
        <f t="shared" si="2"/>
        <v>0.14583333333333334</v>
      </c>
      <c r="I20" s="69">
        <f>J20/1.21</f>
        <v>18975</v>
      </c>
      <c r="J20" s="70">
        <v>22959.75</v>
      </c>
      <c r="K20" s="67">
        <f t="shared" si="3"/>
        <v>6.8501604000707397E-3</v>
      </c>
      <c r="L20" s="68">
        <v>3</v>
      </c>
      <c r="M20" s="66">
        <f t="shared" si="4"/>
        <v>0.33333333333333331</v>
      </c>
      <c r="N20" s="69">
        <f>O20/1.21</f>
        <v>13321</v>
      </c>
      <c r="O20" s="70">
        <v>16118.41</v>
      </c>
      <c r="P20" s="67">
        <f t="shared" si="5"/>
        <v>3.4051745667687996E-2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14993.82</v>
      </c>
      <c r="E25" s="18">
        <f t="shared" si="22"/>
        <v>18142.522199999999</v>
      </c>
      <c r="F25" s="19">
        <f t="shared" si="22"/>
        <v>1</v>
      </c>
      <c r="G25" s="16">
        <f t="shared" si="22"/>
        <v>48</v>
      </c>
      <c r="H25" s="17">
        <f t="shared" si="22"/>
        <v>1</v>
      </c>
      <c r="I25" s="18">
        <f t="shared" si="22"/>
        <v>2770008.1299999994</v>
      </c>
      <c r="J25" s="18">
        <f t="shared" si="22"/>
        <v>3351709.8372999998</v>
      </c>
      <c r="K25" s="19">
        <f t="shared" si="22"/>
        <v>0.99999999999999989</v>
      </c>
      <c r="L25" s="16">
        <f t="shared" si="22"/>
        <v>9</v>
      </c>
      <c r="M25" s="17">
        <f t="shared" si="22"/>
        <v>1</v>
      </c>
      <c r="N25" s="18">
        <f t="shared" si="22"/>
        <v>391198.74</v>
      </c>
      <c r="O25" s="18">
        <f t="shared" si="22"/>
        <v>473350.47539999994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38</v>
      </c>
      <c r="C34" s="8">
        <f t="shared" ref="C34:C42" si="24">IF(B34,B34/$B$46,"")</f>
        <v>0.65517241379310343</v>
      </c>
      <c r="D34" s="10">
        <f t="shared" ref="D34:D45" si="25">D13+I13+N13+S13+AC13+X13</f>
        <v>2908578.48</v>
      </c>
      <c r="E34" s="11">
        <f t="shared" ref="E34:E45" si="26">E13+J13+O13+T13+AD13+Y13</f>
        <v>3519379.9607999995</v>
      </c>
      <c r="F34" s="21">
        <f t="shared" ref="F34:F43" si="27">IF(E34,E34/$E$46,"")</f>
        <v>0.91574140423727435</v>
      </c>
      <c r="J34" s="149" t="s">
        <v>3</v>
      </c>
      <c r="K34" s="150"/>
      <c r="L34" s="57">
        <f>B25</f>
        <v>1</v>
      </c>
      <c r="M34" s="8">
        <f>IF(L34,L34/$L$40,"")</f>
        <v>1.7241379310344827E-2</v>
      </c>
      <c r="N34" s="58">
        <f>D25</f>
        <v>14993.82</v>
      </c>
      <c r="O34" s="58">
        <f>E25</f>
        <v>18142.522199999999</v>
      </c>
      <c r="P34" s="59">
        <f>IF(O34,O34/$O$40,"")</f>
        <v>4.720677773040847E-3</v>
      </c>
    </row>
    <row r="35" spans="1:33" s="25" customFormat="1" ht="30" customHeight="1" x14ac:dyDescent="0.3">
      <c r="A35" s="43" t="s">
        <v>18</v>
      </c>
      <c r="B35" s="12">
        <f t="shared" si="23"/>
        <v>2</v>
      </c>
      <c r="C35" s="8">
        <f t="shared" si="24"/>
        <v>3.4482758620689655E-2</v>
      </c>
      <c r="D35" s="13">
        <f t="shared" si="25"/>
        <v>75279.360000000001</v>
      </c>
      <c r="E35" s="14">
        <f t="shared" si="26"/>
        <v>91088.025599999994</v>
      </c>
      <c r="F35" s="21">
        <f t="shared" si="27"/>
        <v>2.3701071609552482E-2</v>
      </c>
      <c r="J35" s="145" t="s">
        <v>1</v>
      </c>
      <c r="K35" s="146"/>
      <c r="L35" s="60">
        <f>G25</f>
        <v>48</v>
      </c>
      <c r="M35" s="8">
        <f>IF(L35,L35/$L$40,"")</f>
        <v>0.82758620689655171</v>
      </c>
      <c r="N35" s="61">
        <f>I25</f>
        <v>2770008.1299999994</v>
      </c>
      <c r="O35" s="61">
        <f>J25</f>
        <v>3351709.8372999998</v>
      </c>
      <c r="P35" s="59">
        <f>IF(O35,O35/$O$40,"")</f>
        <v>0.87211369820589013</v>
      </c>
    </row>
    <row r="36" spans="1:33" ht="30" customHeight="1" x14ac:dyDescent="0.3">
      <c r="A36" s="43" t="s">
        <v>19</v>
      </c>
      <c r="B36" s="12">
        <f t="shared" si="23"/>
        <v>1</v>
      </c>
      <c r="C36" s="8">
        <f t="shared" si="24"/>
        <v>1.7241379310344827E-2</v>
      </c>
      <c r="D36" s="13">
        <f t="shared" si="25"/>
        <v>29679.7</v>
      </c>
      <c r="E36" s="14">
        <f t="shared" si="26"/>
        <v>35912.436999999998</v>
      </c>
      <c r="F36" s="21">
        <f t="shared" si="27"/>
        <v>9.3444032341671712E-3</v>
      </c>
      <c r="G36" s="25"/>
      <c r="J36" s="145" t="s">
        <v>2</v>
      </c>
      <c r="K36" s="146"/>
      <c r="L36" s="60">
        <f>L25</f>
        <v>9</v>
      </c>
      <c r="M36" s="8">
        <f>IF(L36,L36/$L$40,"")</f>
        <v>0.15517241379310345</v>
      </c>
      <c r="N36" s="61">
        <f>N25</f>
        <v>391198.74</v>
      </c>
      <c r="O36" s="61">
        <f>O25</f>
        <v>473350.47539999994</v>
      </c>
      <c r="P36" s="59">
        <f>IF(O36,O36/$O$40,"")</f>
        <v>0.12316562402106901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2</v>
      </c>
      <c r="C39" s="8">
        <f t="shared" si="24"/>
        <v>3.4482758620689655E-2</v>
      </c>
      <c r="D39" s="13">
        <f t="shared" si="25"/>
        <v>20676.55</v>
      </c>
      <c r="E39" s="22">
        <f t="shared" si="26"/>
        <v>25018.625499999998</v>
      </c>
      <c r="F39" s="21">
        <f t="shared" si="27"/>
        <v>6.5098373868812424E-3</v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5</v>
      </c>
      <c r="C40" s="8">
        <f t="shared" si="24"/>
        <v>8.6206896551724144E-2</v>
      </c>
      <c r="D40" s="13">
        <f t="shared" si="25"/>
        <v>109690.6</v>
      </c>
      <c r="E40" s="23">
        <f t="shared" si="26"/>
        <v>132725.62599999999</v>
      </c>
      <c r="F40" s="21">
        <f t="shared" si="27"/>
        <v>3.4535160308147912E-2</v>
      </c>
      <c r="G40" s="25"/>
      <c r="J40" s="147" t="s">
        <v>0</v>
      </c>
      <c r="K40" s="148"/>
      <c r="L40" s="83">
        <f>SUM(L34:L39)</f>
        <v>58</v>
      </c>
      <c r="M40" s="17">
        <f>SUM(M34:M39)</f>
        <v>1</v>
      </c>
      <c r="N40" s="84">
        <f>SUM(N34:N39)</f>
        <v>3176200.6899999995</v>
      </c>
      <c r="O40" s="85">
        <f>SUM(O34:O39)</f>
        <v>3843202.8348999997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10</v>
      </c>
      <c r="C41" s="8">
        <f t="shared" si="24"/>
        <v>0.17241379310344829</v>
      </c>
      <c r="D41" s="13">
        <f t="shared" si="25"/>
        <v>32296</v>
      </c>
      <c r="E41" s="23">
        <f t="shared" si="26"/>
        <v>39078.160000000003</v>
      </c>
      <c r="F41" s="21">
        <f t="shared" si="27"/>
        <v>1.0168123223976758E-2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58</v>
      </c>
      <c r="C46" s="17">
        <f>SUM(C34:C45)</f>
        <v>0.99999999999999989</v>
      </c>
      <c r="D46" s="18">
        <f>SUM(D34:D45)</f>
        <v>3176200.69</v>
      </c>
      <c r="E46" s="18">
        <f>SUM(E34:E45)</f>
        <v>3843202.8348999997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8" zoomScale="85" zoomScaleNormal="85" workbookViewId="0">
      <selection activeCell="D40" sqref="D4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45104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PARC D'ATRACCIONS TIBIDABO SA (PATSA)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13</v>
      </c>
      <c r="H13" s="20">
        <f t="shared" ref="H13:H21" si="2">IF(G13,G13/$G$25,"")</f>
        <v>0.34210526315789475</v>
      </c>
      <c r="I13" s="4">
        <v>384211.91</v>
      </c>
      <c r="J13" s="5">
        <f>I13*1.21</f>
        <v>464896.41109999997</v>
      </c>
      <c r="K13" s="21">
        <f t="shared" ref="K13:K21" si="3">IF(J13,J13/$J$25,"")</f>
        <v>0.26499248195989988</v>
      </c>
      <c r="L13" s="1">
        <v>9</v>
      </c>
      <c r="M13" s="20">
        <f>IF(L13,L13/$L$25,"")</f>
        <v>0.75</v>
      </c>
      <c r="N13" s="4">
        <v>1013698.08</v>
      </c>
      <c r="O13" s="5">
        <f>N13*1.21</f>
        <v>1226574.6768</v>
      </c>
      <c r="P13" s="21">
        <f>IF(O13,O13/$O$25,"")</f>
        <v>0.98757531178889024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>
        <v>3</v>
      </c>
      <c r="C14" s="20">
        <f t="shared" si="0"/>
        <v>0.75</v>
      </c>
      <c r="D14" s="6">
        <v>2125551.86</v>
      </c>
      <c r="E14" s="7">
        <f>D14*1.21</f>
        <v>2571917.7505999999</v>
      </c>
      <c r="F14" s="21">
        <f t="shared" si="1"/>
        <v>0.98189168896244761</v>
      </c>
      <c r="G14" s="2">
        <v>2</v>
      </c>
      <c r="H14" s="20">
        <f t="shared" si="2"/>
        <v>5.2631578947368418E-2</v>
      </c>
      <c r="I14" s="6">
        <v>29158.02</v>
      </c>
      <c r="J14" s="7">
        <f>I14*1.21</f>
        <v>35281.2042</v>
      </c>
      <c r="K14" s="21">
        <f t="shared" si="3"/>
        <v>2.0110402326769101E-2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7.8947368421052627E-2</v>
      </c>
      <c r="I15" s="6">
        <v>34649.79</v>
      </c>
      <c r="J15" s="7">
        <f>I15*1.21</f>
        <v>41926.245900000002</v>
      </c>
      <c r="K15" s="21">
        <f t="shared" si="3"/>
        <v>2.3898097931137324E-2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7.8947368421052627E-2</v>
      </c>
      <c r="I18" s="69">
        <v>850956</v>
      </c>
      <c r="J18" s="70">
        <f>I18*1.21</f>
        <v>1029656.76</v>
      </c>
      <c r="K18" s="67">
        <f t="shared" si="3"/>
        <v>0.58690773661511064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</v>
      </c>
      <c r="H19" s="20">
        <f t="shared" si="2"/>
        <v>0.18421052631578946</v>
      </c>
      <c r="I19" s="6">
        <v>109437.17</v>
      </c>
      <c r="J19" s="7">
        <v>132418.98000000001</v>
      </c>
      <c r="K19" s="21">
        <f t="shared" si="3"/>
        <v>7.5479253724009543E-2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>
        <v>1</v>
      </c>
      <c r="C20" s="66">
        <f t="shared" si="0"/>
        <v>0.25</v>
      </c>
      <c r="D20" s="69">
        <f>E20/1.21</f>
        <v>39200</v>
      </c>
      <c r="E20" s="70">
        <v>47432</v>
      </c>
      <c r="F20" s="21">
        <f t="shared" si="1"/>
        <v>1.8108311037552359E-2</v>
      </c>
      <c r="G20" s="68">
        <v>10</v>
      </c>
      <c r="H20" s="66">
        <f t="shared" si="2"/>
        <v>0.26315789473684209</v>
      </c>
      <c r="I20" s="69">
        <f>J20/1.21</f>
        <v>41484.504132231406</v>
      </c>
      <c r="J20" s="70">
        <v>50196.25</v>
      </c>
      <c r="K20" s="67">
        <f t="shared" si="3"/>
        <v>2.8612027443073597E-2</v>
      </c>
      <c r="L20" s="68">
        <v>3</v>
      </c>
      <c r="M20" s="66">
        <f>IF(L20,L20/$L$25,"")</f>
        <v>0.25</v>
      </c>
      <c r="N20" s="69">
        <f>O20/1.21</f>
        <v>12753.338842975209</v>
      </c>
      <c r="O20" s="70">
        <v>15431.54</v>
      </c>
      <c r="P20" s="67">
        <f>IF(O20,O20/$O$25,"")</f>
        <v>1.2424688211109767E-2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4</v>
      </c>
      <c r="C25" s="17">
        <f t="shared" si="30"/>
        <v>1</v>
      </c>
      <c r="D25" s="18">
        <f t="shared" si="30"/>
        <v>2164751.86</v>
      </c>
      <c r="E25" s="18">
        <f t="shared" si="30"/>
        <v>2619349.7505999999</v>
      </c>
      <c r="F25" s="19">
        <f t="shared" si="30"/>
        <v>1</v>
      </c>
      <c r="G25" s="16">
        <f t="shared" si="30"/>
        <v>38</v>
      </c>
      <c r="H25" s="17">
        <f t="shared" si="30"/>
        <v>1</v>
      </c>
      <c r="I25" s="18">
        <f t="shared" si="30"/>
        <v>1449897.3941322314</v>
      </c>
      <c r="J25" s="18">
        <f t="shared" si="30"/>
        <v>1754375.8511999999</v>
      </c>
      <c r="K25" s="19">
        <f t="shared" si="30"/>
        <v>1</v>
      </c>
      <c r="L25" s="16">
        <f t="shared" si="30"/>
        <v>12</v>
      </c>
      <c r="M25" s="17">
        <f t="shared" si="30"/>
        <v>1</v>
      </c>
      <c r="N25" s="18">
        <f t="shared" si="30"/>
        <v>1026451.4188429752</v>
      </c>
      <c r="O25" s="18">
        <f t="shared" si="30"/>
        <v>1242006.2168000001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22</v>
      </c>
      <c r="C34" s="8">
        <f t="shared" ref="C34:C45" si="32">IF(B34,B34/$B$46,"")</f>
        <v>0.40740740740740738</v>
      </c>
      <c r="D34" s="10">
        <f t="shared" ref="D34:D42" si="33">D13+I13+N13+S13+AC13+X13</f>
        <v>1397909.99</v>
      </c>
      <c r="E34" s="11">
        <f t="shared" ref="E34:E42" si="34">E13+J13+O13+T13+AD13+Y13</f>
        <v>1691471.0878999999</v>
      </c>
      <c r="F34" s="21">
        <f t="shared" ref="F34:F42" si="35">IF(E34,E34/$E$46,"")</f>
        <v>0.30120225511795945</v>
      </c>
      <c r="J34" s="149" t="s">
        <v>3</v>
      </c>
      <c r="K34" s="150"/>
      <c r="L34" s="57">
        <f>B25</f>
        <v>4</v>
      </c>
      <c r="M34" s="8">
        <f t="shared" ref="M34:M39" si="36">IF(L34,L34/$L$40,"")</f>
        <v>7.407407407407407E-2</v>
      </c>
      <c r="N34" s="58">
        <f>D25</f>
        <v>2164751.86</v>
      </c>
      <c r="O34" s="58">
        <f>E25</f>
        <v>2619349.7505999999</v>
      </c>
      <c r="P34" s="59">
        <f t="shared" ref="P34:P39" si="37">IF(O34,O34/$O$40,"")</f>
        <v>0.46643070488593996</v>
      </c>
    </row>
    <row r="35" spans="1:33" s="25" customFormat="1" ht="30" customHeight="1" x14ac:dyDescent="0.3">
      <c r="A35" s="43" t="s">
        <v>18</v>
      </c>
      <c r="B35" s="12">
        <f t="shared" si="31"/>
        <v>5</v>
      </c>
      <c r="C35" s="8">
        <f t="shared" si="32"/>
        <v>9.2592592592592587E-2</v>
      </c>
      <c r="D35" s="13">
        <f t="shared" si="33"/>
        <v>2154709.88</v>
      </c>
      <c r="E35" s="14">
        <f t="shared" si="34"/>
        <v>2607198.9547999999</v>
      </c>
      <c r="F35" s="21">
        <f t="shared" si="35"/>
        <v>0.46426699832150697</v>
      </c>
      <c r="J35" s="145" t="s">
        <v>1</v>
      </c>
      <c r="K35" s="146"/>
      <c r="L35" s="60">
        <f>G25</f>
        <v>38</v>
      </c>
      <c r="M35" s="8">
        <f t="shared" si="36"/>
        <v>0.70370370370370372</v>
      </c>
      <c r="N35" s="61">
        <f>I25</f>
        <v>1449897.3941322314</v>
      </c>
      <c r="O35" s="61">
        <f>J25</f>
        <v>1754375.8511999999</v>
      </c>
      <c r="P35" s="59">
        <f t="shared" si="37"/>
        <v>0.31240378064160568</v>
      </c>
    </row>
    <row r="36" spans="1:33" ht="30" customHeight="1" x14ac:dyDescent="0.3">
      <c r="A36" s="43" t="s">
        <v>19</v>
      </c>
      <c r="B36" s="12">
        <f t="shared" si="31"/>
        <v>3</v>
      </c>
      <c r="C36" s="8">
        <f t="shared" si="32"/>
        <v>5.5555555555555552E-2</v>
      </c>
      <c r="D36" s="13">
        <f t="shared" si="33"/>
        <v>34649.79</v>
      </c>
      <c r="E36" s="14">
        <f t="shared" si="34"/>
        <v>41926.245900000002</v>
      </c>
      <c r="F36" s="21">
        <f t="shared" si="35"/>
        <v>7.4658561438306348E-3</v>
      </c>
      <c r="G36" s="25"/>
      <c r="J36" s="145" t="s">
        <v>2</v>
      </c>
      <c r="K36" s="146"/>
      <c r="L36" s="60">
        <f>L25</f>
        <v>12</v>
      </c>
      <c r="M36" s="8">
        <f t="shared" si="36"/>
        <v>0.22222222222222221</v>
      </c>
      <c r="N36" s="61">
        <f>N25</f>
        <v>1026451.4188429752</v>
      </c>
      <c r="O36" s="61">
        <f>O25</f>
        <v>1242006.2168000001</v>
      </c>
      <c r="P36" s="59">
        <f t="shared" si="37"/>
        <v>0.22116551447245419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3</v>
      </c>
      <c r="C39" s="8">
        <f t="shared" si="32"/>
        <v>5.5555555555555552E-2</v>
      </c>
      <c r="D39" s="13">
        <f t="shared" si="33"/>
        <v>850956</v>
      </c>
      <c r="E39" s="22">
        <f t="shared" si="34"/>
        <v>1029656.76</v>
      </c>
      <c r="F39" s="21">
        <f t="shared" si="35"/>
        <v>0.18335219580636827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7</v>
      </c>
      <c r="C40" s="8">
        <f t="shared" si="32"/>
        <v>0.12962962962962962</v>
      </c>
      <c r="D40" s="13">
        <f t="shared" si="33"/>
        <v>109437.17</v>
      </c>
      <c r="E40" s="23">
        <f t="shared" si="34"/>
        <v>132418.98000000001</v>
      </c>
      <c r="F40" s="21">
        <f t="shared" si="35"/>
        <v>2.3580004223387577E-2</v>
      </c>
      <c r="G40" s="25"/>
      <c r="J40" s="147" t="s">
        <v>0</v>
      </c>
      <c r="K40" s="148"/>
      <c r="L40" s="83">
        <f>SUM(L34:L39)</f>
        <v>54</v>
      </c>
      <c r="M40" s="17">
        <f>SUM(M34:M39)</f>
        <v>1</v>
      </c>
      <c r="N40" s="84">
        <f>SUM(N34:N39)</f>
        <v>4641100.6729752067</v>
      </c>
      <c r="O40" s="85">
        <f>SUM(O34:O39)</f>
        <v>5615731.8186000008</v>
      </c>
      <c r="P40" s="86">
        <f>SUM(P34:P39)</f>
        <v>0.99999999999999978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14</v>
      </c>
      <c r="C41" s="8">
        <f t="shared" si="32"/>
        <v>0.25925925925925924</v>
      </c>
      <c r="D41" s="13">
        <f t="shared" si="33"/>
        <v>93437.842975206615</v>
      </c>
      <c r="E41" s="23">
        <f t="shared" si="34"/>
        <v>113059.79000000001</v>
      </c>
      <c r="F41" s="21">
        <f t="shared" si="35"/>
        <v>2.0132690386946889E-2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54</v>
      </c>
      <c r="C46" s="17">
        <f>SUM(C34:C45)</f>
        <v>1</v>
      </c>
      <c r="D46" s="18">
        <f>SUM(D34:D45)</f>
        <v>4641100.6729752067</v>
      </c>
      <c r="E46" s="18">
        <f>SUM(E34:E45)</f>
        <v>5615731.8186000008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topLeftCell="A5" zoomScale="80" zoomScaleNormal="80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PARC D'ATRACCIONS TIBIDABO SA (PATSA)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85</v>
      </c>
      <c r="H13" s="20">
        <f t="shared" ref="H13:H24" si="2">IF(G13,G13/$G$25,"")</f>
        <v>0.51829268292682928</v>
      </c>
      <c r="I13" s="10">
        <f>'CONTRACTACIO 1r TR 2022'!I13+'CONTRACTACIO 2n TR 2022'!I13+'CONTRACTACIO 3r TR 2022'!I13+'CONTRACTACIO 4t TR 2022'!I13</f>
        <v>4992307.47</v>
      </c>
      <c r="J13" s="10">
        <f>'CONTRACTACIO 1r TR 2022'!J13+'CONTRACTACIO 2n TR 2022'!J13+'CONTRACTACIO 3r TR 2022'!J13+'CONTRACTACIO 4t TR 2022'!J13</f>
        <v>6040692.0386999995</v>
      </c>
      <c r="K13" s="21">
        <f t="shared" ref="K13:K24" si="3">IF(J13,J13/$J$25,"")</f>
        <v>0.71839235623982689</v>
      </c>
      <c r="L13" s="9">
        <f>'CONTRACTACIO 1r TR 2022'!L13+'CONTRACTACIO 2n TR 2022'!L13+'CONTRACTACIO 3r TR 2022'!L13+'CONTRACTACIO 4t TR 2022'!L13</f>
        <v>19</v>
      </c>
      <c r="M13" s="20">
        <f t="shared" ref="M13:M24" si="4">IF(L13,L13/$L$25,"")</f>
        <v>0.38775510204081631</v>
      </c>
      <c r="N13" s="10">
        <f>'CONTRACTACIO 1r TR 2022'!N13+'CONTRACTACIO 2n TR 2022'!N13+'CONTRACTACIO 3r TR 2022'!N13+'CONTRACTACIO 4t TR 2022'!N13</f>
        <v>2345116.7599999998</v>
      </c>
      <c r="O13" s="10">
        <f>'CONTRACTACIO 1r TR 2022'!O13+'CONTRACTACIO 2n TR 2022'!O13+'CONTRACTACIO 3r TR 2022'!O13+'CONTRACTACIO 4t TR 2022'!O13</f>
        <v>2837591.2796</v>
      </c>
      <c r="P13" s="21">
        <f t="shared" ref="P13:P24" si="5">IF(O13,O13/$O$25,"")</f>
        <v>0.49197750377453248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2022'!B14+'CONTRACTACIO 2n TR 2022'!B14+'CONTRACTACIO 3r TR 2022'!B14+'CONTRACTACIO 4t TR 2022'!B14</f>
        <v>3</v>
      </c>
      <c r="C14" s="20">
        <f t="shared" si="0"/>
        <v>0.3</v>
      </c>
      <c r="D14" s="13">
        <f>'CONTRACTACIO 1r TR 2022'!D14+'CONTRACTACIO 2n TR 2022'!D14+'CONTRACTACIO 3r TR 2022'!D14+'CONTRACTACIO 4t TR 2022'!D14</f>
        <v>2125551.86</v>
      </c>
      <c r="E14" s="13">
        <f>'CONTRACTACIO 1r TR 2022'!E14+'CONTRACTACIO 2n TR 2022'!E14+'CONTRACTACIO 3r TR 2022'!E14+'CONTRACTACIO 4t TR 2022'!E14</f>
        <v>2571917.7505999999</v>
      </c>
      <c r="F14" s="21">
        <f t="shared" si="1"/>
        <v>0.93005783488405036</v>
      </c>
      <c r="G14" s="9">
        <f>'CONTRACTACIO 1r TR 2022'!G14+'CONTRACTACIO 2n TR 2022'!G14+'CONTRACTACIO 3r TR 2022'!G14+'CONTRACTACIO 4t TR 2022'!G14</f>
        <v>5</v>
      </c>
      <c r="H14" s="20">
        <f t="shared" si="2"/>
        <v>3.048780487804878E-2</v>
      </c>
      <c r="I14" s="13">
        <f>'CONTRACTACIO 1r TR 2022'!I14+'CONTRACTACIO 2n TR 2022'!I14+'CONTRACTACIO 3r TR 2022'!I14+'CONTRACTACIO 4t TR 2022'!I14</f>
        <v>136421.09</v>
      </c>
      <c r="J14" s="13">
        <f>'CONTRACTACIO 1r TR 2022'!J14+'CONTRACTACIO 2n TR 2022'!J14+'CONTRACTACIO 3r TR 2022'!J14+'CONTRACTACIO 4t TR 2022'!J14</f>
        <v>165069.5189</v>
      </c>
      <c r="K14" s="21">
        <f t="shared" si="3"/>
        <v>1.9630976031591557E-2</v>
      </c>
      <c r="L14" s="9">
        <f>'CONTRACTACIO 1r TR 2022'!L14+'CONTRACTACIO 2n TR 2022'!L14+'CONTRACTACIO 3r TR 2022'!L14+'CONTRACTACIO 4t TR 2022'!L14</f>
        <v>6</v>
      </c>
      <c r="M14" s="20">
        <f t="shared" si="4"/>
        <v>0.12244897959183673</v>
      </c>
      <c r="N14" s="13">
        <f>'CONTRACTACIO 1r TR 2022'!N14+'CONTRACTACIO 2n TR 2022'!N14+'CONTRACTACIO 3r TR 2022'!N14+'CONTRACTACIO 4t TR 2022'!N14</f>
        <v>221623.66999999998</v>
      </c>
      <c r="O14" s="13">
        <f>'CONTRACTACIO 1r TR 2022'!O14+'CONTRACTACIO 2n TR 2022'!O14+'CONTRACTACIO 3r TR 2022'!O14+'CONTRACTACIO 4t TR 2022'!O14</f>
        <v>268164.64069999999</v>
      </c>
      <c r="P14" s="21">
        <f t="shared" si="5"/>
        <v>4.649400055626686E-2</v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3</v>
      </c>
      <c r="H15" s="20">
        <f t="shared" si="2"/>
        <v>1.8292682926829267E-2</v>
      </c>
      <c r="I15" s="13">
        <f>'CONTRACTACIO 1r TR 2022'!I15+'CONTRACTACIO 2n TR 2022'!I15+'CONTRACTACIO 3r TR 2022'!I15+'CONTRACTACIO 4t TR 2022'!I15</f>
        <v>34649.79</v>
      </c>
      <c r="J15" s="13">
        <f>'CONTRACTACIO 1r TR 2022'!J15+'CONTRACTACIO 2n TR 2022'!J15+'CONTRACTACIO 3r TR 2022'!J15+'CONTRACTACIO 4t TR 2022'!J15</f>
        <v>41926.245900000002</v>
      </c>
      <c r="K15" s="21">
        <f t="shared" si="3"/>
        <v>4.9861000010312248E-3</v>
      </c>
      <c r="L15" s="9">
        <f>'CONTRACTACIO 1r TR 2022'!L15+'CONTRACTACIO 2n TR 2022'!L15+'CONTRACTACIO 3r TR 2022'!L15+'CONTRACTACIO 4t TR 2022'!L15</f>
        <v>2</v>
      </c>
      <c r="M15" s="20">
        <f t="shared" si="4"/>
        <v>4.0816326530612242E-2</v>
      </c>
      <c r="N15" s="13">
        <f>'CONTRACTACIO 1r TR 2022'!N15+'CONTRACTACIO 2n TR 2022'!N15+'CONTRACTACIO 3r TR 2022'!N15+'CONTRACTACIO 4t TR 2022'!N15</f>
        <v>32763.38</v>
      </c>
      <c r="O15" s="13">
        <f>'CONTRACTACIO 1r TR 2022'!O15+'CONTRACTACIO 2n TR 2022'!O15+'CONTRACTACIO 3r TR 2022'!O15+'CONTRACTACIO 4t TR 2022'!O15</f>
        <v>39643.6898</v>
      </c>
      <c r="P15" s="21">
        <f t="shared" si="5"/>
        <v>6.8733660440925947E-3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8</v>
      </c>
      <c r="H18" s="20">
        <f t="shared" si="2"/>
        <v>4.878048780487805E-2</v>
      </c>
      <c r="I18" s="13">
        <f>'CONTRACTACIO 1r TR 2022'!I18+'CONTRACTACIO 2n TR 2022'!I18+'CONTRACTACIO 3r TR 2022'!I18+'CONTRACTACIO 4t TR 2022'!I18</f>
        <v>1201038.79</v>
      </c>
      <c r="J18" s="13">
        <f>'CONTRACTACIO 1r TR 2022'!J18+'CONTRACTACIO 2n TR 2022'!J18+'CONTRACTACIO 3r TR 2022'!J18+'CONTRACTACIO 4t TR 2022'!J18</f>
        <v>1453256.9358999999</v>
      </c>
      <c r="K18" s="21">
        <f t="shared" si="3"/>
        <v>0.17282931619665057</v>
      </c>
      <c r="L18" s="9">
        <f>'CONTRACTACIO 1r TR 2022'!L18+'CONTRACTACIO 2n TR 2022'!L18+'CONTRACTACIO 3r TR 2022'!L18+'CONTRACTACIO 4t TR 2022'!L18</f>
        <v>1</v>
      </c>
      <c r="M18" s="20">
        <f t="shared" si="4"/>
        <v>2.0408163265306121E-2</v>
      </c>
      <c r="N18" s="13">
        <f>'CONTRACTACIO 1r TR 2022'!N18+'CONTRACTACIO 2n TR 2022'!N18+'CONTRACTACIO 3r TR 2022'!N18+'CONTRACTACIO 4t TR 2022'!N18</f>
        <v>2016800</v>
      </c>
      <c r="O18" s="13">
        <f>'CONTRACTACIO 1r TR 2022'!O18+'CONTRACTACIO 2n TR 2022'!O18+'CONTRACTACIO 3r TR 2022'!O18+'CONTRACTACIO 4t TR 2022'!O18</f>
        <v>2440328</v>
      </c>
      <c r="P18" s="21">
        <f t="shared" si="5"/>
        <v>0.4231005664777549</v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5</v>
      </c>
      <c r="C19" s="20">
        <f t="shared" si="0"/>
        <v>0.5</v>
      </c>
      <c r="D19" s="13">
        <f>'CONTRACTACIO 1r TR 2022'!D19+'CONTRACTACIO 2n TR 2022'!D19+'CONTRACTACIO 3r TR 2022'!D19+'CONTRACTACIO 4t TR 2022'!D19</f>
        <v>96425.65</v>
      </c>
      <c r="E19" s="13">
        <f>'CONTRACTACIO 1r TR 2022'!E19+'CONTRACTACIO 2n TR 2022'!E19+'CONTRACTACIO 3r TR 2022'!E19+'CONTRACTACIO 4t TR 2022'!E19</f>
        <v>116675.03649999999</v>
      </c>
      <c r="F19" s="21">
        <f t="shared" si="1"/>
        <v>4.2192069247506965E-2</v>
      </c>
      <c r="G19" s="9">
        <f>'CONTRACTACIO 1r TR 2022'!G19+'CONTRACTACIO 2n TR 2022'!G19+'CONTRACTACIO 3r TR 2022'!G19+'CONTRACTACIO 4t TR 2022'!G19</f>
        <v>25</v>
      </c>
      <c r="H19" s="20">
        <f t="shared" si="2"/>
        <v>0.1524390243902439</v>
      </c>
      <c r="I19" s="13">
        <f>'CONTRACTACIO 1r TR 2022'!I19+'CONTRACTACIO 2n TR 2022'!I19+'CONTRACTACIO 3r TR 2022'!I19+'CONTRACTACIO 4t TR 2022'!I19</f>
        <v>442767.24999999994</v>
      </c>
      <c r="J19" s="13">
        <f>'CONTRACTACIO 1r TR 2022'!J19+'CONTRACTACIO 2n TR 2022'!J19+'CONTRACTACIO 3r TR 2022'!J19+'CONTRACTACIO 4t TR 2022'!J19</f>
        <v>535748.37679999997</v>
      </c>
      <c r="K19" s="21">
        <f t="shared" si="3"/>
        <v>6.3714146706251057E-2</v>
      </c>
      <c r="L19" s="9">
        <f>'CONTRACTACIO 1r TR 2022'!L19+'CONTRACTACIO 2n TR 2022'!L19+'CONTRACTACIO 3r TR 2022'!L19+'CONTRACTACIO 4t TR 2022'!L19</f>
        <v>2</v>
      </c>
      <c r="M19" s="20">
        <f t="shared" si="4"/>
        <v>4.0816326530612242E-2</v>
      </c>
      <c r="N19" s="13">
        <f>'CONTRACTACIO 1r TR 2022'!N19+'CONTRACTACIO 2n TR 2022'!N19+'CONTRACTACIO 3r TR 2022'!N19+'CONTRACTACIO 4t TR 2022'!N19</f>
        <v>8242.4</v>
      </c>
      <c r="O19" s="13">
        <f>'CONTRACTACIO 1r TR 2022'!O19+'CONTRACTACIO 2n TR 2022'!O19+'CONTRACTACIO 3r TR 2022'!O19+'CONTRACTACIO 4t TR 2022'!O19</f>
        <v>9973.3040000000001</v>
      </c>
      <c r="P19" s="21">
        <f t="shared" si="5"/>
        <v>1.7291571346371712E-3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2</v>
      </c>
      <c r="C20" s="20">
        <f t="shared" si="0"/>
        <v>0.2</v>
      </c>
      <c r="D20" s="13">
        <f>'CONTRACTACIO 1r TR 2022'!D20+'CONTRACTACIO 2n TR 2022'!D20+'CONTRACTACIO 3r TR 2022'!D20+'CONTRACTACIO 4t TR 2022'!D20</f>
        <v>63420</v>
      </c>
      <c r="E20" s="13">
        <f>'CONTRACTACIO 1r TR 2022'!E20+'CONTRACTACIO 2n TR 2022'!E20+'CONTRACTACIO 3r TR 2022'!E20+'CONTRACTACIO 4t TR 2022'!E20</f>
        <v>76738.2</v>
      </c>
      <c r="F20" s="21">
        <f t="shared" si="1"/>
        <v>2.7750095868442595E-2</v>
      </c>
      <c r="G20" s="9">
        <f>'CONTRACTACIO 1r TR 2022'!G20+'CONTRACTACIO 2n TR 2022'!G20+'CONTRACTACIO 3r TR 2022'!G20+'CONTRACTACIO 4t TR 2022'!G20</f>
        <v>38</v>
      </c>
      <c r="H20" s="20">
        <f t="shared" si="2"/>
        <v>0.23170731707317074</v>
      </c>
      <c r="I20" s="13">
        <f>'CONTRACTACIO 1r TR 2022'!I20+'CONTRACTACIO 2n TR 2022'!I20+'CONTRACTACIO 3r TR 2022'!I20+'CONTRACTACIO 4t TR 2022'!I20</f>
        <v>142092.59504132232</v>
      </c>
      <c r="J20" s="13">
        <f>'CONTRACTACIO 1r TR 2022'!J20+'CONTRACTACIO 2n TR 2022'!J20+'CONTRACTACIO 3r TR 2022'!J20+'CONTRACTACIO 4t TR 2022'!J20</f>
        <v>171932.04</v>
      </c>
      <c r="K20" s="21">
        <f t="shared" si="3"/>
        <v>2.044710482464877E-2</v>
      </c>
      <c r="L20" s="9">
        <f>'CONTRACTACIO 1r TR 2022'!L20+'CONTRACTACIO 2n TR 2022'!L20+'CONTRACTACIO 3r TR 2022'!L20+'CONTRACTACIO 4t TR 2022'!L20</f>
        <v>19</v>
      </c>
      <c r="M20" s="20">
        <f t="shared" si="4"/>
        <v>0.38775510204081631</v>
      </c>
      <c r="N20" s="13">
        <f>'CONTRACTACIO 1r TR 2022'!N20+'CONTRACTACIO 2n TR 2022'!N20+'CONTRACTACIO 3r TR 2022'!N20+'CONTRACTACIO 4t TR 2022'!N20</f>
        <v>142169.22314049589</v>
      </c>
      <c r="O20" s="13">
        <f>'CONTRACTACIO 1r TR 2022'!O20+'CONTRACTACIO 2n TR 2022'!O20+'CONTRACTACIO 3r TR 2022'!O20+'CONTRACTACIO 4t TR 2022'!O20</f>
        <v>172024.76</v>
      </c>
      <c r="P20" s="21">
        <f t="shared" si="5"/>
        <v>2.9825406012716254E-2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" hidden="1" customHeight="1" x14ac:dyDescent="0.3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10</v>
      </c>
      <c r="C25" s="17">
        <f t="shared" si="12"/>
        <v>1</v>
      </c>
      <c r="D25" s="18">
        <f t="shared" si="12"/>
        <v>2285397.5099999998</v>
      </c>
      <c r="E25" s="18">
        <f t="shared" si="12"/>
        <v>2765330.9871</v>
      </c>
      <c r="F25" s="19">
        <f t="shared" si="12"/>
        <v>0.99999999999999989</v>
      </c>
      <c r="G25" s="16">
        <f t="shared" si="12"/>
        <v>164</v>
      </c>
      <c r="H25" s="17">
        <f t="shared" si="12"/>
        <v>1.0000000000000002</v>
      </c>
      <c r="I25" s="18">
        <f t="shared" si="12"/>
        <v>6949276.9850413222</v>
      </c>
      <c r="J25" s="18">
        <f t="shared" si="12"/>
        <v>8408625.1561999992</v>
      </c>
      <c r="K25" s="19">
        <f t="shared" si="12"/>
        <v>1.0000000000000002</v>
      </c>
      <c r="L25" s="16">
        <f t="shared" si="12"/>
        <v>49</v>
      </c>
      <c r="M25" s="17">
        <f t="shared" si="12"/>
        <v>1</v>
      </c>
      <c r="N25" s="18">
        <f t="shared" si="12"/>
        <v>4766715.4331404958</v>
      </c>
      <c r="O25" s="18">
        <f t="shared" si="12"/>
        <v>5767725.6740999985</v>
      </c>
      <c r="P25" s="19">
        <f t="shared" si="12"/>
        <v>1.0000000000000004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104</v>
      </c>
      <c r="C34" s="8">
        <f t="shared" ref="C34:C40" si="14">IF(B34,B34/$B$46,"")</f>
        <v>0.46636771300448432</v>
      </c>
      <c r="D34" s="10">
        <f t="shared" ref="D34:D43" si="15">D13+I13+N13+S13+X13+AC13</f>
        <v>7337424.2299999995</v>
      </c>
      <c r="E34" s="11">
        <f t="shared" ref="E34:E43" si="16">E13+J13+O13+T13+Y13+AD13</f>
        <v>8878283.3182999995</v>
      </c>
      <c r="F34" s="21">
        <f t="shared" ref="F34:F40" si="17">IF(E34,E34/$E$46,"")</f>
        <v>0.52404970262052342</v>
      </c>
      <c r="J34" s="149" t="s">
        <v>3</v>
      </c>
      <c r="K34" s="150"/>
      <c r="L34" s="57">
        <f>B25</f>
        <v>10</v>
      </c>
      <c r="M34" s="8">
        <f t="shared" ref="M34:M39" si="18">IF(L34,L34/$L$40,"")</f>
        <v>4.4843049327354258E-2</v>
      </c>
      <c r="N34" s="58">
        <f>D25</f>
        <v>2285397.5099999998</v>
      </c>
      <c r="O34" s="58">
        <f>E25</f>
        <v>2765330.9871</v>
      </c>
      <c r="P34" s="59">
        <f t="shared" ref="P34:P39" si="19">IF(O34,O34/$O$40,"")</f>
        <v>0.16322647402454812</v>
      </c>
    </row>
    <row r="35" spans="1:33" s="25" customFormat="1" ht="30" customHeight="1" x14ac:dyDescent="0.3">
      <c r="A35" s="43" t="s">
        <v>18</v>
      </c>
      <c r="B35" s="12">
        <f t="shared" si="13"/>
        <v>14</v>
      </c>
      <c r="C35" s="8">
        <f t="shared" si="14"/>
        <v>6.2780269058295965E-2</v>
      </c>
      <c r="D35" s="13">
        <f t="shared" si="15"/>
        <v>2483596.6199999996</v>
      </c>
      <c r="E35" s="14">
        <f t="shared" si="16"/>
        <v>3005151.9101999998</v>
      </c>
      <c r="F35" s="21">
        <f t="shared" si="17"/>
        <v>0.17738214792309168</v>
      </c>
      <c r="J35" s="145" t="s">
        <v>1</v>
      </c>
      <c r="K35" s="146"/>
      <c r="L35" s="60">
        <f>G25</f>
        <v>164</v>
      </c>
      <c r="M35" s="8">
        <f t="shared" si="18"/>
        <v>0.73542600896860988</v>
      </c>
      <c r="N35" s="61">
        <f>I25</f>
        <v>6949276.9850413222</v>
      </c>
      <c r="O35" s="61">
        <f>J25</f>
        <v>8408625.1561999992</v>
      </c>
      <c r="P35" s="59">
        <f t="shared" si="19"/>
        <v>0.49632765193145695</v>
      </c>
    </row>
    <row r="36" spans="1:33" s="25" customFormat="1" ht="30" customHeight="1" x14ac:dyDescent="0.3">
      <c r="A36" s="43" t="s">
        <v>19</v>
      </c>
      <c r="B36" s="12">
        <f t="shared" si="13"/>
        <v>5</v>
      </c>
      <c r="C36" s="8">
        <f t="shared" si="14"/>
        <v>2.2421524663677129E-2</v>
      </c>
      <c r="D36" s="13">
        <f t="shared" si="15"/>
        <v>67413.17</v>
      </c>
      <c r="E36" s="14">
        <f t="shared" si="16"/>
        <v>81569.935700000002</v>
      </c>
      <c r="F36" s="21">
        <f t="shared" si="17"/>
        <v>4.8147484163126811E-3</v>
      </c>
      <c r="J36" s="145" t="s">
        <v>2</v>
      </c>
      <c r="K36" s="146"/>
      <c r="L36" s="60">
        <f>L25</f>
        <v>49</v>
      </c>
      <c r="M36" s="8">
        <f t="shared" si="18"/>
        <v>0.21973094170403587</v>
      </c>
      <c r="N36" s="61">
        <f>N25</f>
        <v>4766715.4331404958</v>
      </c>
      <c r="O36" s="61">
        <f>O25</f>
        <v>5767725.6740999985</v>
      </c>
      <c r="P36" s="59">
        <f t="shared" si="19"/>
        <v>0.3404458740439949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9</v>
      </c>
      <c r="C39" s="8">
        <f t="shared" si="14"/>
        <v>4.0358744394618833E-2</v>
      </c>
      <c r="D39" s="13">
        <f t="shared" si="15"/>
        <v>3217838.79</v>
      </c>
      <c r="E39" s="22">
        <f t="shared" si="16"/>
        <v>3893584.9358999999</v>
      </c>
      <c r="F39" s="21">
        <f t="shared" si="17"/>
        <v>0.22982281085583148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32</v>
      </c>
      <c r="C40" s="8">
        <f t="shared" si="14"/>
        <v>0.14349775784753363</v>
      </c>
      <c r="D40" s="13">
        <f t="shared" si="15"/>
        <v>547435.29999999993</v>
      </c>
      <c r="E40" s="23">
        <f t="shared" si="16"/>
        <v>662396.7172999999</v>
      </c>
      <c r="F40" s="21">
        <f t="shared" si="17"/>
        <v>3.9098639936661045E-2</v>
      </c>
      <c r="G40" s="25"/>
      <c r="H40" s="25"/>
      <c r="I40" s="25"/>
      <c r="J40" s="147" t="s">
        <v>0</v>
      </c>
      <c r="K40" s="148"/>
      <c r="L40" s="83">
        <f>SUM(L34:L39)</f>
        <v>223</v>
      </c>
      <c r="M40" s="17">
        <f>SUM(M34:M39)</f>
        <v>1</v>
      </c>
      <c r="N40" s="84">
        <f>SUM(N34:N39)</f>
        <v>14001389.928181818</v>
      </c>
      <c r="O40" s="85">
        <f>SUM(O34:O39)</f>
        <v>16941681.817399997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59</v>
      </c>
      <c r="C41" s="8">
        <f>IF(B41,B41/$B$46,"")</f>
        <v>0.26457399103139012</v>
      </c>
      <c r="D41" s="13">
        <f t="shared" si="15"/>
        <v>347681.81818181823</v>
      </c>
      <c r="E41" s="23">
        <f t="shared" si="16"/>
        <v>420695</v>
      </c>
      <c r="F41" s="21">
        <f>IF(E41,E41/$E$46,"")</f>
        <v>2.4831950247579556E-2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223</v>
      </c>
      <c r="C46" s="17">
        <f>SUM(C34:C45)</f>
        <v>0.99999999999999989</v>
      </c>
      <c r="D46" s="18">
        <f>SUM(D34:D45)</f>
        <v>14001389.928181818</v>
      </c>
      <c r="E46" s="18">
        <f>SUM(E34:E45)</f>
        <v>16941681.817400001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2023-08-02T08:18:28Z</dcterms:modified>
</cp:coreProperties>
</file>