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8" yWindow="-108" windowWidth="23136" windowHeight="12576" tabRatio="700" firstSheet="1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 s="1"/>
  <c r="Y23" i="7"/>
  <c r="Z23" i="7" s="1"/>
  <c r="X23" i="7"/>
  <c r="V23" i="7"/>
  <c r="W23" i="7"/>
  <c r="T23" i="7"/>
  <c r="U23" i="7" s="1"/>
  <c r="S23" i="7"/>
  <c r="Q23" i="7"/>
  <c r="R23" i="7"/>
  <c r="O23" i="7"/>
  <c r="P23" i="7" s="1"/>
  <c r="N23" i="7"/>
  <c r="L23" i="7"/>
  <c r="M23" i="7" s="1"/>
  <c r="J23" i="7"/>
  <c r="K23" i="7" s="1"/>
  <c r="I23" i="7"/>
  <c r="D44" i="7" s="1"/>
  <c r="G23" i="7"/>
  <c r="H23" i="7" s="1"/>
  <c r="E23" i="7"/>
  <c r="D23" i="7"/>
  <c r="B23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 s="1"/>
  <c r="N22" i="7"/>
  <c r="L22" i="7"/>
  <c r="M22" i="7" s="1"/>
  <c r="J22" i="7"/>
  <c r="K22" i="7" s="1"/>
  <c r="I22" i="7"/>
  <c r="G22" i="7"/>
  <c r="E22" i="7"/>
  <c r="F22" i="7" s="1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C19" i="1" s="1"/>
  <c r="B16" i="7"/>
  <c r="C16" i="7" s="1"/>
  <c r="D16" i="7"/>
  <c r="D37" i="7" s="1"/>
  <c r="J24" i="7"/>
  <c r="K24" i="7" s="1"/>
  <c r="E24" i="7"/>
  <c r="F24" i="7" s="1"/>
  <c r="O24" i="7"/>
  <c r="P24" i="7" s="1"/>
  <c r="T24" i="7"/>
  <c r="U24" i="7" s="1"/>
  <c r="Y24" i="7"/>
  <c r="Z24" i="7" s="1"/>
  <c r="AD24" i="7"/>
  <c r="AE24" i="7"/>
  <c r="E13" i="7"/>
  <c r="E34" i="7" s="1"/>
  <c r="J13" i="7"/>
  <c r="O13" i="7"/>
  <c r="T13" i="7"/>
  <c r="Y13" i="7"/>
  <c r="Z13" i="7" s="1"/>
  <c r="AD13" i="7"/>
  <c r="AE13" i="7"/>
  <c r="E20" i="7"/>
  <c r="J20" i="7"/>
  <c r="E41" i="7" s="1"/>
  <c r="O20" i="7"/>
  <c r="AD20" i="7"/>
  <c r="T20" i="7"/>
  <c r="U20" i="7" s="1"/>
  <c r="Y20" i="7"/>
  <c r="E21" i="7"/>
  <c r="F21" i="7" s="1"/>
  <c r="J21" i="7"/>
  <c r="K21" i="7" s="1"/>
  <c r="O21" i="7"/>
  <c r="P21" i="7" s="1"/>
  <c r="AD21" i="7"/>
  <c r="AE21" i="7" s="1"/>
  <c r="T21" i="7"/>
  <c r="U21" i="7" s="1"/>
  <c r="Y21" i="7"/>
  <c r="J14" i="7"/>
  <c r="O14" i="7"/>
  <c r="E14" i="7"/>
  <c r="F14" i="7" s="1"/>
  <c r="T14" i="7"/>
  <c r="U14" i="7"/>
  <c r="Y14" i="7"/>
  <c r="Z14" i="7" s="1"/>
  <c r="AD14" i="7"/>
  <c r="AE14" i="7" s="1"/>
  <c r="J15" i="7"/>
  <c r="O15" i="7"/>
  <c r="E15" i="7"/>
  <c r="T15" i="7"/>
  <c r="U15" i="7"/>
  <c r="Y15" i="7"/>
  <c r="Z15" i="7"/>
  <c r="AD15" i="7"/>
  <c r="AE15" i="7" s="1"/>
  <c r="J16" i="7"/>
  <c r="O16" i="7"/>
  <c r="P16" i="7" s="1"/>
  <c r="E16" i="7"/>
  <c r="F16" i="7"/>
  <c r="T16" i="7"/>
  <c r="U16" i="7" s="1"/>
  <c r="Y16" i="7"/>
  <c r="Z16" i="7" s="1"/>
  <c r="AD16" i="7"/>
  <c r="J17" i="7"/>
  <c r="K17" i="7" s="1"/>
  <c r="O17" i="7"/>
  <c r="E17" i="7"/>
  <c r="F17" i="7" s="1"/>
  <c r="T17" i="7"/>
  <c r="U17" i="7" s="1"/>
  <c r="Y17" i="7"/>
  <c r="Z17" i="7" s="1"/>
  <c r="AD17" i="7"/>
  <c r="AE17" i="7" s="1"/>
  <c r="J18" i="7"/>
  <c r="O18" i="7"/>
  <c r="P18" i="7" s="1"/>
  <c r="AD18" i="7"/>
  <c r="E18" i="7"/>
  <c r="T18" i="7"/>
  <c r="Y18" i="7"/>
  <c r="Z18" i="7" s="1"/>
  <c r="J19" i="7"/>
  <c r="O19" i="7"/>
  <c r="AD19" i="7"/>
  <c r="AE19" i="7" s="1"/>
  <c r="E19" i="7"/>
  <c r="T19" i="7"/>
  <c r="U19" i="7" s="1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H24" i="7" s="1"/>
  <c r="B24" i="7"/>
  <c r="L24" i="7"/>
  <c r="M24" i="7" s="1"/>
  <c r="Q24" i="7"/>
  <c r="R24" i="7"/>
  <c r="V24" i="7"/>
  <c r="W24" i="7"/>
  <c r="AA24" i="7"/>
  <c r="AB24" i="7" s="1"/>
  <c r="G16" i="7"/>
  <c r="L16" i="7"/>
  <c r="Q16" i="7"/>
  <c r="V16" i="7"/>
  <c r="W16" i="7"/>
  <c r="AA16" i="7"/>
  <c r="AB16" i="7" s="1"/>
  <c r="B13" i="7"/>
  <c r="C13" i="7" s="1"/>
  <c r="G13" i="7"/>
  <c r="L13" i="7"/>
  <c r="Q13" i="7"/>
  <c r="V13" i="7"/>
  <c r="W13" i="7"/>
  <c r="AA13" i="7"/>
  <c r="AB13" i="7" s="1"/>
  <c r="B20" i="7"/>
  <c r="G20" i="7"/>
  <c r="L20" i="7"/>
  <c r="AA20" i="7"/>
  <c r="Q20" i="7"/>
  <c r="R20" i="7" s="1"/>
  <c r="V20" i="7"/>
  <c r="W20" i="7" s="1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H14" i="7" s="1"/>
  <c r="L14" i="7"/>
  <c r="B14" i="7"/>
  <c r="C14" i="7" s="1"/>
  <c r="Q14" i="7"/>
  <c r="R14" i="7" s="1"/>
  <c r="V14" i="7"/>
  <c r="W14" i="7" s="1"/>
  <c r="AA14" i="7"/>
  <c r="AB14" i="7"/>
  <c r="G15" i="7"/>
  <c r="L15" i="7"/>
  <c r="B15" i="7"/>
  <c r="C15" i="7" s="1"/>
  <c r="Q15" i="7"/>
  <c r="R15" i="7" s="1"/>
  <c r="V15" i="7"/>
  <c r="W15" i="7" s="1"/>
  <c r="AA15" i="7"/>
  <c r="AB15" i="7"/>
  <c r="G17" i="7"/>
  <c r="H17" i="7" s="1"/>
  <c r="L17" i="7"/>
  <c r="M17" i="7" s="1"/>
  <c r="B17" i="7"/>
  <c r="C17" i="7"/>
  <c r="Q17" i="7"/>
  <c r="R17" i="7" s="1"/>
  <c r="V17" i="7"/>
  <c r="W17" i="7"/>
  <c r="AA17" i="7"/>
  <c r="G18" i="7"/>
  <c r="L18" i="7"/>
  <c r="M18" i="7" s="1"/>
  <c r="AA18" i="7"/>
  <c r="AB18" i="7" s="1"/>
  <c r="B18" i="7"/>
  <c r="C18" i="7" s="1"/>
  <c r="Q18" i="7"/>
  <c r="V18" i="7"/>
  <c r="W18" i="7" s="1"/>
  <c r="G19" i="7"/>
  <c r="L19" i="7"/>
  <c r="AA19" i="7"/>
  <c r="B19" i="7"/>
  <c r="Q19" i="7"/>
  <c r="R19" i="7"/>
  <c r="V19" i="7"/>
  <c r="W19" i="7"/>
  <c r="U18" i="7"/>
  <c r="J25" i="6"/>
  <c r="O35" i="6" s="1"/>
  <c r="E25" i="6"/>
  <c r="O34" i="6" s="1"/>
  <c r="P34" i="6" s="1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/>
  <c r="N25" i="6"/>
  <c r="N36" i="6" s="1"/>
  <c r="X25" i="6"/>
  <c r="N38" i="6" s="1"/>
  <c r="S25" i="6"/>
  <c r="N37" i="6" s="1"/>
  <c r="AC25" i="6"/>
  <c r="N39" i="6" s="1"/>
  <c r="G25" i="6"/>
  <c r="L35" i="6" s="1"/>
  <c r="B25" i="6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F45" i="6" s="1"/>
  <c r="E34" i="6"/>
  <c r="E35" i="6"/>
  <c r="F35" i="6" s="1"/>
  <c r="E36" i="6"/>
  <c r="E37" i="6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C35" i="6" s="1"/>
  <c r="B36" i="6"/>
  <c r="B37" i="6"/>
  <c r="C37" i="6" s="1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6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15" i="5" s="1"/>
  <c r="L25" i="5"/>
  <c r="L36" i="5" s="1"/>
  <c r="Q25" i="5"/>
  <c r="L37" i="5" s="1"/>
  <c r="M37" i="5" s="1"/>
  <c r="V25" i="5"/>
  <c r="L38" i="5" s="1"/>
  <c r="M38" i="5" s="1"/>
  <c r="E34" i="5"/>
  <c r="F34" i="5" s="1"/>
  <c r="E35" i="5"/>
  <c r="F35" i="5" s="1"/>
  <c r="E36" i="5"/>
  <c r="E41" i="5"/>
  <c r="E42" i="5"/>
  <c r="F42" i="5" s="1"/>
  <c r="E39" i="5"/>
  <c r="F39" i="5" s="1"/>
  <c r="E40" i="5"/>
  <c r="E45" i="5"/>
  <c r="E37" i="5"/>
  <c r="F37" i="5" s="1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C34" i="5" s="1"/>
  <c r="B35" i="5"/>
  <c r="C35" i="5" s="1"/>
  <c r="B36" i="5"/>
  <c r="B41" i="5"/>
  <c r="B42" i="5"/>
  <c r="C42" i="5"/>
  <c r="B45" i="5"/>
  <c r="B39" i="5"/>
  <c r="C39" i="5" s="1"/>
  <c r="B40" i="5"/>
  <c r="B37" i="5"/>
  <c r="C37" i="5" s="1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F35" i="4" s="1"/>
  <c r="E36" i="4"/>
  <c r="E37" i="4"/>
  <c r="F37" i="4" s="1"/>
  <c r="E38" i="4"/>
  <c r="E39" i="4"/>
  <c r="E40" i="4"/>
  <c r="E41" i="4"/>
  <c r="E42" i="4"/>
  <c r="F42" i="4" s="1"/>
  <c r="D45" i="4"/>
  <c r="B45" i="4"/>
  <c r="C45" i="4" s="1"/>
  <c r="B42" i="4"/>
  <c r="C42" i="4" s="1"/>
  <c r="B34" i="4"/>
  <c r="B35" i="4"/>
  <c r="B36" i="4"/>
  <c r="B37" i="4"/>
  <c r="C37" i="4" s="1"/>
  <c r="B38" i="4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25" i="4" s="1"/>
  <c r="U18" i="4"/>
  <c r="U19" i="4"/>
  <c r="U20" i="4"/>
  <c r="U21" i="4"/>
  <c r="U24" i="4"/>
  <c r="S25" i="4"/>
  <c r="N37" i="4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L36" i="4" s="1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O34" i="4" s="1"/>
  <c r="F18" i="4"/>
  <c r="F13" i="4"/>
  <c r="F16" i="4"/>
  <c r="F17" i="4"/>
  <c r="F19" i="4"/>
  <c r="F21" i="4"/>
  <c r="F24" i="4"/>
  <c r="D25" i="4"/>
  <c r="N34" i="4"/>
  <c r="B25" i="4"/>
  <c r="L34" i="4" s="1"/>
  <c r="C16" i="4"/>
  <c r="C17" i="4"/>
  <c r="C19" i="4"/>
  <c r="C21" i="4"/>
  <c r="C24" i="4"/>
  <c r="O37" i="4"/>
  <c r="P37" i="4" s="1"/>
  <c r="D34" i="4"/>
  <c r="D35" i="4"/>
  <c r="D36" i="4"/>
  <c r="D37" i="4"/>
  <c r="D38" i="4"/>
  <c r="D39" i="4"/>
  <c r="D40" i="4"/>
  <c r="D41" i="4"/>
  <c r="D42" i="4"/>
  <c r="J25" i="1"/>
  <c r="K15" i="1" s="1"/>
  <c r="K22" i="1"/>
  <c r="O25" i="1"/>
  <c r="O36" i="1" s="1"/>
  <c r="E25" i="1"/>
  <c r="O34" i="1" s="1"/>
  <c r="Y25" i="1"/>
  <c r="O38" i="1" s="1"/>
  <c r="P38" i="1" s="1"/>
  <c r="I25" i="1"/>
  <c r="N35" i="1" s="1"/>
  <c r="N25" i="1"/>
  <c r="N36" i="1" s="1"/>
  <c r="D25" i="1"/>
  <c r="N34" i="1" s="1"/>
  <c r="X25" i="1"/>
  <c r="N38" i="1"/>
  <c r="G25" i="1"/>
  <c r="L35" i="1" s="1"/>
  <c r="H22" i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8" i="1"/>
  <c r="P17" i="1"/>
  <c r="P15" i="1"/>
  <c r="P14" i="1"/>
  <c r="M24" i="1"/>
  <c r="M21" i="1"/>
  <c r="M18" i="1"/>
  <c r="M17" i="1"/>
  <c r="M16" i="1"/>
  <c r="M15" i="1"/>
  <c r="M14" i="1"/>
  <c r="K24" i="1"/>
  <c r="K20" i="1"/>
  <c r="K19" i="1"/>
  <c r="K17" i="1"/>
  <c r="K16" i="1"/>
  <c r="K14" i="1"/>
  <c r="H21" i="1"/>
  <c r="H17" i="1"/>
  <c r="C24" i="1"/>
  <c r="C21" i="1"/>
  <c r="C20" i="1"/>
  <c r="C18" i="1"/>
  <c r="C17" i="1"/>
  <c r="C16" i="1"/>
  <c r="C15" i="1"/>
  <c r="C14" i="1"/>
  <c r="E45" i="1"/>
  <c r="F45" i="1" s="1"/>
  <c r="E42" i="1"/>
  <c r="E34" i="1"/>
  <c r="E41" i="1"/>
  <c r="E35" i="1"/>
  <c r="E36" i="1"/>
  <c r="E37" i="1"/>
  <c r="F37" i="1" s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C35" i="1" s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 s="1"/>
  <c r="R13" i="1"/>
  <c r="P13" i="1"/>
  <c r="M13" i="1"/>
  <c r="F14" i="1"/>
  <c r="F15" i="1"/>
  <c r="F16" i="1"/>
  <c r="F17" i="1"/>
  <c r="F18" i="1"/>
  <c r="F19" i="1"/>
  <c r="F21" i="1"/>
  <c r="P16" i="1"/>
  <c r="P16" i="5"/>
  <c r="P16" i="4"/>
  <c r="AE16" i="7"/>
  <c r="F22" i="1"/>
  <c r="F23" i="1"/>
  <c r="F24" i="1"/>
  <c r="C22" i="1"/>
  <c r="C23" i="1"/>
  <c r="F22" i="6"/>
  <c r="L34" i="6"/>
  <c r="M34" i="6" s="1"/>
  <c r="C22" i="6"/>
  <c r="H20" i="6"/>
  <c r="M18" i="6"/>
  <c r="M13" i="6"/>
  <c r="P19" i="6"/>
  <c r="P14" i="6"/>
  <c r="Z21" i="6"/>
  <c r="H22" i="6"/>
  <c r="K22" i="6"/>
  <c r="M13" i="5"/>
  <c r="H22" i="5"/>
  <c r="K22" i="5"/>
  <c r="M14" i="4"/>
  <c r="P21" i="4"/>
  <c r="H22" i="4"/>
  <c r="K13" i="4"/>
  <c r="K22" i="4"/>
  <c r="Z21" i="4"/>
  <c r="L34" i="1"/>
  <c r="F20" i="1"/>
  <c r="F13" i="1"/>
  <c r="C13" i="1"/>
  <c r="K21" i="1"/>
  <c r="H16" i="1"/>
  <c r="H14" i="1"/>
  <c r="H24" i="1"/>
  <c r="Z18" i="6"/>
  <c r="C20" i="6"/>
  <c r="C13" i="6"/>
  <c r="F14" i="6"/>
  <c r="R16" i="6"/>
  <c r="U16" i="6"/>
  <c r="U13" i="6"/>
  <c r="H18" i="6"/>
  <c r="H13" i="6"/>
  <c r="H24" i="6"/>
  <c r="H14" i="6"/>
  <c r="K14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8" i="5"/>
  <c r="P13" i="5"/>
  <c r="P14" i="5"/>
  <c r="K13" i="5"/>
  <c r="W18" i="5"/>
  <c r="R16" i="5"/>
  <c r="H13" i="5"/>
  <c r="K19" i="5"/>
  <c r="K20" i="5"/>
  <c r="C14" i="5"/>
  <c r="C13" i="5"/>
  <c r="F23" i="7"/>
  <c r="F43" i="5"/>
  <c r="AE21" i="5"/>
  <c r="AE20" i="5"/>
  <c r="C20" i="5"/>
  <c r="F21" i="5"/>
  <c r="F20" i="5"/>
  <c r="P21" i="5"/>
  <c r="C43" i="6"/>
  <c r="Z20" i="7"/>
  <c r="P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H20" i="4"/>
  <c r="W17" i="4"/>
  <c r="O38" i="4"/>
  <c r="P38" i="4" s="1"/>
  <c r="Z17" i="4"/>
  <c r="C18" i="4"/>
  <c r="C20" i="4"/>
  <c r="M13" i="4"/>
  <c r="W20" i="4"/>
  <c r="M20" i="4"/>
  <c r="O36" i="4"/>
  <c r="P20" i="4"/>
  <c r="C24" i="7"/>
  <c r="E37" i="7"/>
  <c r="F37" i="7" s="1"/>
  <c r="H22" i="7"/>
  <c r="F38" i="1"/>
  <c r="P17" i="7"/>
  <c r="M16" i="7"/>
  <c r="C22" i="7"/>
  <c r="C23" i="7"/>
  <c r="F15" i="7"/>
  <c r="F35" i="1"/>
  <c r="C45" i="1"/>
  <c r="C37" i="1"/>
  <c r="F37" i="6"/>
  <c r="U13" i="7"/>
  <c r="AB19" i="7"/>
  <c r="C45" i="6"/>
  <c r="C45" i="5"/>
  <c r="F45" i="5"/>
  <c r="AE20" i="7"/>
  <c r="R16" i="7"/>
  <c r="Z21" i="7"/>
  <c r="AE18" i="7"/>
  <c r="C38" i="4"/>
  <c r="C35" i="4"/>
  <c r="F38" i="4"/>
  <c r="K14" i="7"/>
  <c r="K16" i="7"/>
  <c r="AB20" i="7"/>
  <c r="AB17" i="7"/>
  <c r="F39" i="4"/>
  <c r="R13" i="7"/>
  <c r="P14" i="7"/>
  <c r="H16" i="7"/>
  <c r="K18" i="6" l="1"/>
  <c r="K15" i="6"/>
  <c r="K19" i="6"/>
  <c r="H19" i="6"/>
  <c r="B39" i="7"/>
  <c r="P20" i="5"/>
  <c r="P19" i="5"/>
  <c r="M15" i="6"/>
  <c r="H15" i="6"/>
  <c r="M19" i="6"/>
  <c r="K20" i="6"/>
  <c r="K25" i="6" s="1"/>
  <c r="P20" i="6"/>
  <c r="M20" i="6"/>
  <c r="H20" i="5"/>
  <c r="P15" i="5"/>
  <c r="P25" i="5" s="1"/>
  <c r="H19" i="5"/>
  <c r="O25" i="7"/>
  <c r="D36" i="7"/>
  <c r="L35" i="5"/>
  <c r="L40" i="5" s="1"/>
  <c r="M36" i="5" s="1"/>
  <c r="N25" i="7"/>
  <c r="N36" i="7" s="1"/>
  <c r="F25" i="4"/>
  <c r="M19" i="4"/>
  <c r="H19" i="4"/>
  <c r="K25" i="4"/>
  <c r="H13" i="4"/>
  <c r="E36" i="7"/>
  <c r="H15" i="4"/>
  <c r="H25" i="4" s="1"/>
  <c r="P25" i="4"/>
  <c r="B25" i="7"/>
  <c r="L34" i="7" s="1"/>
  <c r="AC25" i="7"/>
  <c r="N38" i="7" s="1"/>
  <c r="C25" i="5"/>
  <c r="F25" i="5"/>
  <c r="W25" i="6"/>
  <c r="AE25" i="6"/>
  <c r="D46" i="6"/>
  <c r="B36" i="7"/>
  <c r="V25" i="7"/>
  <c r="L39" i="7" s="1"/>
  <c r="M39" i="7" s="1"/>
  <c r="D46" i="4"/>
  <c r="D38" i="7"/>
  <c r="D42" i="7"/>
  <c r="U25" i="6"/>
  <c r="B43" i="7"/>
  <c r="C43" i="7" s="1"/>
  <c r="R25" i="1"/>
  <c r="E38" i="7"/>
  <c r="F38" i="7" s="1"/>
  <c r="C25" i="4"/>
  <c r="E44" i="7"/>
  <c r="F44" i="7" s="1"/>
  <c r="Y25" i="7"/>
  <c r="O39" i="7" s="1"/>
  <c r="P39" i="7" s="1"/>
  <c r="D45" i="7"/>
  <c r="B46" i="6"/>
  <c r="T25" i="7"/>
  <c r="O37" i="7" s="1"/>
  <c r="P37" i="7" s="1"/>
  <c r="K25" i="5"/>
  <c r="AB25" i="1"/>
  <c r="B37" i="7"/>
  <c r="C37" i="7" s="1"/>
  <c r="E35" i="7"/>
  <c r="F35" i="7" s="1"/>
  <c r="W25" i="4"/>
  <c r="Z25" i="4"/>
  <c r="B46" i="4"/>
  <c r="C40" i="4" s="1"/>
  <c r="E46" i="4"/>
  <c r="F40" i="4" s="1"/>
  <c r="U25" i="5"/>
  <c r="W25" i="5"/>
  <c r="Z25" i="5"/>
  <c r="AB25" i="5"/>
  <c r="AE25" i="5"/>
  <c r="B46" i="5"/>
  <c r="C36" i="5" s="1"/>
  <c r="D46" i="5"/>
  <c r="AD25" i="7"/>
  <c r="O38" i="7" s="1"/>
  <c r="P38" i="7" s="1"/>
  <c r="X25" i="7"/>
  <c r="N39" i="7" s="1"/>
  <c r="S25" i="7"/>
  <c r="N37" i="7" s="1"/>
  <c r="Q25" i="7"/>
  <c r="L37" i="7" s="1"/>
  <c r="AE25" i="4"/>
  <c r="R18" i="7"/>
  <c r="B44" i="7"/>
  <c r="C44" i="7" s="1"/>
  <c r="P19" i="1"/>
  <c r="P20" i="1"/>
  <c r="P25" i="1" s="1"/>
  <c r="M20" i="1"/>
  <c r="H19" i="1"/>
  <c r="M19" i="1"/>
  <c r="F25" i="1"/>
  <c r="C19" i="7"/>
  <c r="C25" i="1"/>
  <c r="B40" i="7"/>
  <c r="K18" i="1"/>
  <c r="K13" i="1"/>
  <c r="O35" i="1"/>
  <c r="O40" i="1" s="1"/>
  <c r="P36" i="1" s="1"/>
  <c r="H15" i="1"/>
  <c r="L25" i="7"/>
  <c r="M19" i="7" s="1"/>
  <c r="D39" i="7"/>
  <c r="E39" i="7"/>
  <c r="O40" i="4"/>
  <c r="P35" i="4" s="1"/>
  <c r="B34" i="7"/>
  <c r="R25" i="4"/>
  <c r="D25" i="7"/>
  <c r="N34" i="7" s="1"/>
  <c r="AA25" i="7"/>
  <c r="L38" i="7" s="1"/>
  <c r="M38" i="7" s="1"/>
  <c r="J25" i="7"/>
  <c r="K19" i="7" s="1"/>
  <c r="AB25" i="4"/>
  <c r="Z25" i="6"/>
  <c r="E46" i="6"/>
  <c r="F41" i="6" s="1"/>
  <c r="W25" i="1"/>
  <c r="E43" i="7"/>
  <c r="F43" i="7" s="1"/>
  <c r="F13" i="7"/>
  <c r="E45" i="7"/>
  <c r="F45" i="7" s="1"/>
  <c r="D35" i="7"/>
  <c r="R25" i="6"/>
  <c r="U25" i="1"/>
  <c r="F18" i="7"/>
  <c r="Z25" i="1"/>
  <c r="M14" i="7"/>
  <c r="B38" i="7"/>
  <c r="C38" i="7" s="1"/>
  <c r="E40" i="7"/>
  <c r="B35" i="7"/>
  <c r="C35" i="7" s="1"/>
  <c r="R25" i="5"/>
  <c r="F25" i="6"/>
  <c r="H25" i="6"/>
  <c r="H18" i="1"/>
  <c r="D40" i="7"/>
  <c r="I25" i="7"/>
  <c r="N35" i="7" s="1"/>
  <c r="AE25" i="7"/>
  <c r="M25" i="4"/>
  <c r="E25" i="7"/>
  <c r="O34" i="7" s="1"/>
  <c r="M25" i="5"/>
  <c r="G25" i="7"/>
  <c r="H13" i="7" s="1"/>
  <c r="E42" i="7"/>
  <c r="F42" i="7" s="1"/>
  <c r="E46" i="5"/>
  <c r="F36" i="5" s="1"/>
  <c r="B42" i="7"/>
  <c r="C42" i="7" s="1"/>
  <c r="C25" i="6"/>
  <c r="P25" i="6"/>
  <c r="AE25" i="1"/>
  <c r="AB25" i="6"/>
  <c r="D43" i="7"/>
  <c r="D41" i="7"/>
  <c r="D46" i="1"/>
  <c r="B41" i="7"/>
  <c r="B46" i="1"/>
  <c r="C40" i="1" s="1"/>
  <c r="E46" i="1"/>
  <c r="F41" i="1" s="1"/>
  <c r="B45" i="7"/>
  <c r="H13" i="1"/>
  <c r="H20" i="1"/>
  <c r="Z25" i="7"/>
  <c r="O40" i="6"/>
  <c r="P35" i="6" s="1"/>
  <c r="P37" i="6"/>
  <c r="N40" i="6"/>
  <c r="L40" i="6"/>
  <c r="M35" i="6" s="1"/>
  <c r="M37" i="6"/>
  <c r="W25" i="7"/>
  <c r="P34" i="5"/>
  <c r="O40" i="5"/>
  <c r="P35" i="5" s="1"/>
  <c r="N40" i="5"/>
  <c r="M34" i="5"/>
  <c r="AB25" i="7"/>
  <c r="L40" i="4"/>
  <c r="M35" i="4" s="1"/>
  <c r="M38" i="4"/>
  <c r="N40" i="4"/>
  <c r="U25" i="7"/>
  <c r="N40" i="1"/>
  <c r="M37" i="7"/>
  <c r="R25" i="7"/>
  <c r="L40" i="1"/>
  <c r="F42" i="1"/>
  <c r="F39" i="6" l="1"/>
  <c r="C34" i="6"/>
  <c r="C39" i="6"/>
  <c r="C36" i="6"/>
  <c r="F36" i="6"/>
  <c r="P15" i="7"/>
  <c r="P13" i="7"/>
  <c r="F34" i="6"/>
  <c r="M25" i="6"/>
  <c r="F40" i="6"/>
  <c r="C41" i="6"/>
  <c r="C40" i="6"/>
  <c r="P36" i="6"/>
  <c r="P40" i="6" s="1"/>
  <c r="M36" i="6"/>
  <c r="M40" i="6" s="1"/>
  <c r="P20" i="7"/>
  <c r="H25" i="5"/>
  <c r="P19" i="7"/>
  <c r="O36" i="7"/>
  <c r="F41" i="5"/>
  <c r="C41" i="5"/>
  <c r="F40" i="5"/>
  <c r="C40" i="5"/>
  <c r="P36" i="5"/>
  <c r="P40" i="5" s="1"/>
  <c r="M35" i="5"/>
  <c r="M40" i="5" s="1"/>
  <c r="M15" i="7"/>
  <c r="M20" i="7"/>
  <c r="P34" i="4"/>
  <c r="F20" i="7"/>
  <c r="F41" i="4"/>
  <c r="C41" i="4"/>
  <c r="M34" i="4"/>
  <c r="C20" i="7"/>
  <c r="C25" i="7" s="1"/>
  <c r="P36" i="4"/>
  <c r="P40" i="4" s="1"/>
  <c r="M36" i="4"/>
  <c r="F36" i="4"/>
  <c r="F34" i="4"/>
  <c r="C36" i="4"/>
  <c r="C34" i="4"/>
  <c r="K20" i="7"/>
  <c r="K25" i="1"/>
  <c r="M25" i="1"/>
  <c r="D46" i="7"/>
  <c r="K18" i="7"/>
  <c r="H19" i="7"/>
  <c r="F19" i="7"/>
  <c r="F25" i="7" s="1"/>
  <c r="P34" i="1"/>
  <c r="F40" i="1"/>
  <c r="N40" i="7"/>
  <c r="M36" i="1"/>
  <c r="M34" i="1"/>
  <c r="O35" i="7"/>
  <c r="K15" i="7"/>
  <c r="K13" i="7"/>
  <c r="F36" i="1"/>
  <c r="C34" i="1"/>
  <c r="C36" i="1"/>
  <c r="H15" i="7"/>
  <c r="L36" i="7"/>
  <c r="M13" i="7"/>
  <c r="E46" i="7"/>
  <c r="F36" i="7" s="1"/>
  <c r="C41" i="1"/>
  <c r="L35" i="7"/>
  <c r="H18" i="7"/>
  <c r="H20" i="7"/>
  <c r="C39" i="1"/>
  <c r="P35" i="1"/>
  <c r="M35" i="1"/>
  <c r="F39" i="1"/>
  <c r="F34" i="1"/>
  <c r="B46" i="7"/>
  <c r="C36" i="7" s="1"/>
  <c r="C45" i="7"/>
  <c r="H25" i="1"/>
  <c r="F46" i="5" l="1"/>
  <c r="F46" i="6"/>
  <c r="C46" i="6"/>
  <c r="P25" i="7"/>
  <c r="O40" i="7"/>
  <c r="P34" i="7" s="1"/>
  <c r="M25" i="7"/>
  <c r="C46" i="5"/>
  <c r="M40" i="4"/>
  <c r="F46" i="4"/>
  <c r="C46" i="4"/>
  <c r="P40" i="1"/>
  <c r="F40" i="7"/>
  <c r="K25" i="7"/>
  <c r="M40" i="1"/>
  <c r="C40" i="7"/>
  <c r="F46" i="1"/>
  <c r="C46" i="1"/>
  <c r="L40" i="7"/>
  <c r="H25" i="7"/>
  <c r="F34" i="7"/>
  <c r="F41" i="7"/>
  <c r="F39" i="7"/>
  <c r="C34" i="7"/>
  <c r="C41" i="7"/>
  <c r="C39" i="7"/>
  <c r="P36" i="7" l="1"/>
  <c r="P35" i="7"/>
  <c r="M35" i="7"/>
  <c r="M34" i="7"/>
  <c r="M36" i="7"/>
  <c r="F46" i="7"/>
  <c r="C46" i="7"/>
  <c r="P40" i="7" l="1"/>
  <c r="M40" i="7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<sst xmlns="http://schemas.openxmlformats.org/spreadsheetml/2006/main" count="457" uniqueCount="63">
  <si>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</si>
  <si>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</si>
  <si>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</si>
  <si>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</si>
  <si>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</si>
  <si>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</si>
  <si>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</si>
  <si>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</si>
  <si>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</si>
  <si>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</si>
  <si>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</si>
  <si>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</si>
  <si>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</si>
  <si>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</si>
  <si>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</si>
  <si>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</si>
  <si>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</si>
  <si>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</si>
  <si>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</si>
  <si>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</si>
  <si>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</si>
  <si>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</si>
  <si>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</si>
  <si>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</si>
  <si>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</si>
  <si>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</si>
  <si>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</si>
  <si>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</si>
  <si>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</si>
  <si>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</si>
  <si>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</si>
  <si>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</si>
  <si>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</si>
  <si>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</si>
  <si>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</si>
  <si>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</si>
  <si>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</si>
  <si>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</si>
  <si>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</si>
  <si>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</si>
  <si>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</si>
  <si>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</si>
  <si>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</si>
  <si>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</si>
  <si>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</si>
  <si>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</si>
  <si>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</si>
  <si>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</si>
  <si>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</si>
  <si>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</si>
  <si>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</si>
  <si>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</si>
  <si>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</si>
  <si>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</si>
  <si>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</si>
  <si>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ANY 2021</t>
  </si>
  <si>
    <t>SOLUCIONS INTEGRALS PER ALS RESIDUS, S.A.</t>
  </si>
  <si>
    <t>1 de gener a 31 de març de 2022</t>
  </si>
  <si>
    <t>1 d'abril a 30 de juny de 2022</t>
  </si>
  <si>
    <t>1 de juliol a 30 de setembre de 2022</t>
  </si>
  <si>
    <t>1 d'octubre a 31 de desembre de 2022</t>
  </si>
  <si>
    <t>1 de gener a 31 de desembre de 2022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</si>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</sst>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8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  <xf numFmtId="0" fontId="48" fillId="2" borderId="2" xfId="0" applyFont="1" applyFill="1" applyBorder="1" applyAlignment="1">
      <alignment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3F-4F3F-BF30-255611BB0561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3F-4F3F-BF30-255611BB0561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3F-4F3F-BF30-255611BB0561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3F-4F3F-BF30-255611BB0561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3F-4F3F-BF30-255611BB0561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3F-4F3F-BF30-255611BB0561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3F-4F3F-BF30-255611BB0561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3F-4F3F-BF30-255611BB0561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3F-4F3F-BF30-255611BB0561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3F-4F3F-BF30-255611BB056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1"/>
                <c:pt idx="0">
                  <c:v>7</c:v>
                </c:pt>
                <c:pt idx="1">
                  <c:v>0</c:v>
                </c:pt>
                <c:pt idx="2">
                  <c:v>13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144</c:v>
                </c:pt>
                <c:pt idx="7">
                  <c:v>592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D3F-4F3F-BF30-255611BB0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CC-4EA0-AA78-F1F872CEC0CD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CC-4EA0-AA78-F1F872CEC0CD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CC-4EA0-AA78-F1F872CEC0CD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CC-4EA0-AA78-F1F872CEC0CD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CC-4EA0-AA78-F1F872CEC0CD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CC-4EA0-AA78-F1F872CEC0CD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CC-4EA0-AA78-F1F872CEC0CD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CC-4EA0-AA78-F1F872CEC0CD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CC-4EA0-AA78-F1F872CEC0CD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CC-4EA0-AA78-F1F872CEC0C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1"/>
                <c:pt idx="0">
                  <c:v>1427274.76</c:v>
                </c:pt>
                <c:pt idx="1">
                  <c:v>0</c:v>
                </c:pt>
                <c:pt idx="2">
                  <c:v>403868.55</c:v>
                </c:pt>
                <c:pt idx="3">
                  <c:v>0</c:v>
                </c:pt>
                <c:pt idx="4">
                  <c:v>0</c:v>
                </c:pt>
                <c:pt idx="5">
                  <c:v>14454.439999999999</c:v>
                </c:pt>
                <c:pt idx="6">
                  <c:v>58004</c:v>
                </c:pt>
                <c:pt idx="7">
                  <c:v>410055.12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FCC-4EA0-AA78-F1F872CEC0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DA-4E5E-AC64-5B1C334F92FC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DA-4E5E-AC64-5B1C334F92FC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DA-4E5E-AC64-5B1C334F92FC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DA-4E5E-AC64-5B1C334F92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1</c:v>
                </c:pt>
                <c:pt idx="1">
                  <c:v>474</c:v>
                </c:pt>
                <c:pt idx="2">
                  <c:v>283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DA-4E5E-AC64-5B1C334F92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18-4ED2-84B4-71B59A6757B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18-4ED2-84B4-71B59A6757B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18-4ED2-84B4-71B59A6757B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18-4ED2-84B4-71B59A6757B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18-4ED2-84B4-71B59A6757B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18-4ED2-84B4-71B59A6757B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533.61</c:v>
                </c:pt>
                <c:pt idx="1">
                  <c:v>1856050.31</c:v>
                </c:pt>
                <c:pt idx="2">
                  <c:v>457072.94999999995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918-4ED2-84B4-71B59A6757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1691640</xdr:colOff>
      <xdr:row>2</xdr:row>
      <xdr:rowOff>171450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9" zoomScale="85" zoomScaleNormal="85" workbookViewId="0">
      <selection activeCell="F7" sqref="F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44678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23" t="s">
        <v>56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4" si="2">IF(G13,G13/$G$25,"")</f>
        <v>1.680672268907563E-2</v>
      </c>
      <c r="I13" s="4">
        <v>705299.73</v>
      </c>
      <c r="J13" s="5">
        <v>780680.67</v>
      </c>
      <c r="K13" s="21">
        <f t="shared" ref="K13:K24" si="3">IF(J13,J13/$J$25,"")</f>
        <v>0.77807929415347787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4</v>
      </c>
      <c r="H15" s="20">
        <f t="shared" si="2"/>
        <v>3.3613445378151259E-2</v>
      </c>
      <c r="I15" s="6">
        <v>103132.57</v>
      </c>
      <c r="J15" s="7">
        <v>124790.41</v>
      </c>
      <c r="K15" s="21">
        <f t="shared" si="3"/>
        <v>0.12437458471966918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8.4033613445378148E-3</v>
      </c>
      <c r="I18" s="65">
        <v>6393.4</v>
      </c>
      <c r="J18" s="66">
        <v>7032.74</v>
      </c>
      <c r="K18" s="63">
        <f t="shared" si="3"/>
        <v>7.009305578380632E-3</v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7</v>
      </c>
      <c r="H19" s="20">
        <f t="shared" si="2"/>
        <v>5.8823529411764705E-2</v>
      </c>
      <c r="I19" s="6">
        <v>3008.83</v>
      </c>
      <c r="J19" s="7">
        <v>3560.88</v>
      </c>
      <c r="K19" s="21">
        <f t="shared" si="3"/>
        <v>3.5490144734405121E-3</v>
      </c>
      <c r="L19" s="2">
        <v>2</v>
      </c>
      <c r="M19" s="20">
        <f t="shared" si="4"/>
        <v>2.9850746268656716E-2</v>
      </c>
      <c r="N19" s="6">
        <v>142.99</v>
      </c>
      <c r="O19" s="7">
        <v>173.01</v>
      </c>
      <c r="P19" s="21">
        <f t="shared" si="5"/>
        <v>3.5471345934706151E-3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105</v>
      </c>
      <c r="H20" s="62">
        <f t="shared" si="2"/>
        <v>0.88235294117647056</v>
      </c>
      <c r="I20" s="65">
        <v>72628.33</v>
      </c>
      <c r="J20" s="66">
        <v>87278.63</v>
      </c>
      <c r="K20" s="63">
        <f t="shared" si="3"/>
        <v>8.6987801075031818E-2</v>
      </c>
      <c r="L20" s="64">
        <v>65</v>
      </c>
      <c r="M20" s="62">
        <f t="shared" si="4"/>
        <v>0.97014925373134331</v>
      </c>
      <c r="N20" s="65">
        <v>42016.22</v>
      </c>
      <c r="O20" s="66">
        <v>48601.57</v>
      </c>
      <c r="P20" s="63">
        <f t="shared" si="5"/>
        <v>0.99645286540652933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119</v>
      </c>
      <c r="H25" s="17">
        <f t="shared" si="12"/>
        <v>1</v>
      </c>
      <c r="I25" s="18">
        <f t="shared" si="12"/>
        <v>890462.86</v>
      </c>
      <c r="J25" s="18">
        <f t="shared" si="12"/>
        <v>1003343.3300000001</v>
      </c>
      <c r="K25" s="19">
        <f t="shared" si="12"/>
        <v>1</v>
      </c>
      <c r="L25" s="16">
        <f t="shared" si="12"/>
        <v>67</v>
      </c>
      <c r="M25" s="17">
        <f t="shared" si="12"/>
        <v>1</v>
      </c>
      <c r="N25" s="18">
        <f t="shared" si="12"/>
        <v>42159.21</v>
      </c>
      <c r="O25" s="18">
        <f t="shared" si="12"/>
        <v>48774.58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35" hidden="1" customHeight="1" x14ac:dyDescent="0.3">
      <c r="A27" s="142" t="s">
        <v>54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">
        <v>53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2</v>
      </c>
      <c r="C34" s="8">
        <f t="shared" ref="C34:C43" si="14">IF(B34,B34/$B$46,"")</f>
        <v>1.0752688172043012E-2</v>
      </c>
      <c r="D34" s="10">
        <f t="shared" ref="D34:D45" si="15">D13+I13+N13+S13+AC13+X13</f>
        <v>705299.73</v>
      </c>
      <c r="E34" s="11">
        <f t="shared" ref="E34:E45" si="16">E13+J13+O13+T13+AD13+Y13</f>
        <v>780680.67</v>
      </c>
      <c r="F34" s="21">
        <f t="shared" ref="F34:F43" si="17">IF(E34,E34/$E$46,"")</f>
        <v>0.74200872599916101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119</v>
      </c>
      <c r="M35" s="8">
        <f t="shared" si="18"/>
        <v>0.63978494623655913</v>
      </c>
      <c r="N35" s="58">
        <f>I25</f>
        <v>890462.86</v>
      </c>
      <c r="O35" s="58">
        <f>J25</f>
        <v>1003343.3300000001</v>
      </c>
      <c r="P35" s="56">
        <f t="shared" si="19"/>
        <v>0.95364152673724556</v>
      </c>
    </row>
    <row r="36" spans="1:33" ht="30" customHeight="1" x14ac:dyDescent="0.3">
      <c r="A36" s="41" t="s">
        <v>19</v>
      </c>
      <c r="B36" s="12">
        <f t="shared" si="13"/>
        <v>4</v>
      </c>
      <c r="C36" s="8">
        <f t="shared" si="14"/>
        <v>2.1505376344086023E-2</v>
      </c>
      <c r="D36" s="13">
        <f t="shared" si="15"/>
        <v>103132.57</v>
      </c>
      <c r="E36" s="14">
        <f t="shared" si="16"/>
        <v>124790.41</v>
      </c>
      <c r="F36" s="21">
        <f t="shared" si="17"/>
        <v>0.11860876885937621</v>
      </c>
      <c r="G36" s="24"/>
      <c r="J36" s="95" t="s">
        <v>2</v>
      </c>
      <c r="K36" s="96"/>
      <c r="L36" s="57">
        <f>L25</f>
        <v>67</v>
      </c>
      <c r="M36" s="8">
        <f t="shared" si="18"/>
        <v>0.36021505376344087</v>
      </c>
      <c r="N36" s="58">
        <f>N25</f>
        <v>42159.21</v>
      </c>
      <c r="O36" s="58">
        <f>O25</f>
        <v>48774.58</v>
      </c>
      <c r="P36" s="56">
        <f t="shared" si="19"/>
        <v>4.6358473262754357E-2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1</v>
      </c>
      <c r="C39" s="8">
        <f t="shared" si="14"/>
        <v>5.3763440860215058E-3</v>
      </c>
      <c r="D39" s="13">
        <f t="shared" si="15"/>
        <v>6393.4</v>
      </c>
      <c r="E39" s="22">
        <f t="shared" si="16"/>
        <v>7032.74</v>
      </c>
      <c r="F39" s="21">
        <f t="shared" si="17"/>
        <v>6.6843648731347979E-3</v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9</v>
      </c>
      <c r="C40" s="8">
        <f t="shared" si="14"/>
        <v>4.8387096774193547E-2</v>
      </c>
      <c r="D40" s="13">
        <f t="shared" si="15"/>
        <v>3151.8199999999997</v>
      </c>
      <c r="E40" s="14">
        <f t="shared" si="16"/>
        <v>3733.8900000000003</v>
      </c>
      <c r="F40" s="21">
        <f t="shared" si="17"/>
        <v>3.5489273250751902E-3</v>
      </c>
      <c r="G40" s="24"/>
      <c r="J40" s="97" t="s">
        <v>0</v>
      </c>
      <c r="K40" s="98"/>
      <c r="L40" s="79">
        <f>SUM(L34:L39)</f>
        <v>186</v>
      </c>
      <c r="M40" s="17">
        <f>SUM(M34:M39)</f>
        <v>1</v>
      </c>
      <c r="N40" s="80">
        <f>SUM(N34:N39)</f>
        <v>932622.07</v>
      </c>
      <c r="O40" s="81">
        <f>SUM(O34:O39)</f>
        <v>1052117.9100000001</v>
      </c>
      <c r="P40" s="82">
        <f>SUM(P34:P39)</f>
        <v>0.99999999999999989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170</v>
      </c>
      <c r="C41" s="8">
        <f t="shared" si="14"/>
        <v>0.91397849462365588</v>
      </c>
      <c r="D41" s="13">
        <f t="shared" si="15"/>
        <v>114644.55</v>
      </c>
      <c r="E41" s="14">
        <f t="shared" si="16"/>
        <v>135880.20000000001</v>
      </c>
      <c r="F41" s="21">
        <f t="shared" si="17"/>
        <v>0.12914921294325271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186</v>
      </c>
      <c r="C46" s="17">
        <f>SUM(C34:C45)</f>
        <v>1</v>
      </c>
      <c r="D46" s="18">
        <f>SUM(D34:D45)</f>
        <v>932622.07000000007</v>
      </c>
      <c r="E46" s="18">
        <f>SUM(E34:E45)</f>
        <v>1052117.9100000001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3" zoomScale="80" zoomScaleNormal="80" workbookViewId="0">
      <selection activeCell="N22" sqref="N22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38</v>
      </c>
      <c r="B7" s="30" t="s">
        <v>58</v>
      </c>
      <c r="C7" s="31"/>
      <c r="D7" s="31"/>
      <c r="E7" s="31"/>
      <c r="F7" s="31"/>
      <c r="H7" s="69"/>
      <c r="I7" s="84" t="s">
        <v>46</v>
      </c>
      <c r="J7" s="85">
        <v>44769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SOLUCIONS INTEGRALS PER ALS RESIDUS, S.A.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2.4691358024691357E-2</v>
      </c>
      <c r="I13" s="4">
        <v>334478.3</v>
      </c>
      <c r="J13" s="5">
        <v>367926.13</v>
      </c>
      <c r="K13" s="21">
        <f t="shared" ref="K13:K21" si="3">IF(J13,J13/$J$25,"")</f>
        <v>0.76708041033698271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1.2345679012345678E-2</v>
      </c>
      <c r="I15" s="6">
        <v>60000</v>
      </c>
      <c r="J15" s="7">
        <v>66000</v>
      </c>
      <c r="K15" s="21">
        <f t="shared" si="3"/>
        <v>0.13760182535075957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21</v>
      </c>
      <c r="H19" s="20">
        <f t="shared" si="2"/>
        <v>0.25925925925925924</v>
      </c>
      <c r="I19" s="6">
        <v>10663.78</v>
      </c>
      <c r="J19" s="7">
        <v>11772.11</v>
      </c>
      <c r="K19" s="21">
        <f t="shared" si="3"/>
        <v>2.4543391276211066E-2</v>
      </c>
      <c r="L19" s="2">
        <v>12</v>
      </c>
      <c r="M19" s="20">
        <f t="shared" si="4"/>
        <v>0.15384615384615385</v>
      </c>
      <c r="N19" s="6">
        <v>1670</v>
      </c>
      <c r="O19" s="7">
        <v>1949.89</v>
      </c>
      <c r="P19" s="21">
        <f t="shared" si="5"/>
        <v>6.9481131957814385E-2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>
        <v>1</v>
      </c>
      <c r="C20" s="62">
        <f t="shared" si="0"/>
        <v>1</v>
      </c>
      <c r="D20" s="65">
        <v>441</v>
      </c>
      <c r="E20" s="66">
        <v>533.61</v>
      </c>
      <c r="F20" s="21">
        <f t="shared" si="1"/>
        <v>1</v>
      </c>
      <c r="G20" s="64">
        <v>57</v>
      </c>
      <c r="H20" s="62">
        <f t="shared" si="2"/>
        <v>0.70370370370370372</v>
      </c>
      <c r="I20" s="65">
        <v>28055.01</v>
      </c>
      <c r="J20" s="66">
        <v>33946.559999999998</v>
      </c>
      <c r="K20" s="21">
        <f t="shared" si="3"/>
        <v>7.0774373036046667E-2</v>
      </c>
      <c r="L20" s="64">
        <v>66</v>
      </c>
      <c r="M20" s="62">
        <f t="shared" si="4"/>
        <v>0.84615384615384615</v>
      </c>
      <c r="N20" s="65">
        <v>21619.59</v>
      </c>
      <c r="O20" s="66">
        <v>26113.7</v>
      </c>
      <c r="P20" s="63">
        <f t="shared" si="5"/>
        <v>0.93051886804218564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2">SUM(B13:B24)</f>
        <v>1</v>
      </c>
      <c r="C25" s="17">
        <f t="shared" si="32"/>
        <v>1</v>
      </c>
      <c r="D25" s="18">
        <f t="shared" si="32"/>
        <v>441</v>
      </c>
      <c r="E25" s="18">
        <f t="shared" si="32"/>
        <v>533.61</v>
      </c>
      <c r="F25" s="19">
        <f t="shared" si="32"/>
        <v>1</v>
      </c>
      <c r="G25" s="16">
        <f t="shared" si="32"/>
        <v>81</v>
      </c>
      <c r="H25" s="17">
        <f t="shared" si="32"/>
        <v>1</v>
      </c>
      <c r="I25" s="18">
        <f t="shared" si="32"/>
        <v>433197.09</v>
      </c>
      <c r="J25" s="18">
        <f t="shared" si="32"/>
        <v>479644.8</v>
      </c>
      <c r="K25" s="19">
        <f t="shared" si="32"/>
        <v>1</v>
      </c>
      <c r="L25" s="16">
        <f t="shared" si="32"/>
        <v>78</v>
      </c>
      <c r="M25" s="17">
        <f t="shared" si="32"/>
        <v>1</v>
      </c>
      <c r="N25" s="18">
        <f t="shared" si="32"/>
        <v>23289.59</v>
      </c>
      <c r="O25" s="18">
        <f t="shared" si="32"/>
        <v>28063.59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3">
      <c r="B26" s="25"/>
      <c r="H26" s="25"/>
      <c r="N26" s="25"/>
    </row>
    <row r="27" spans="1:31" s="47" customFormat="1" ht="34.3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tr">
        <f>'CONTRACTACIO 1r TR 2022'!A28:Q28</f>
        <v>https://bcnroc.ajuntament.barcelona.cat/jspui/bitstream/11703/120899/5/GM_Pressupost_2021.pdf#page=209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2</v>
      </c>
      <c r="C34" s="8">
        <f t="shared" ref="C34:C45" si="34">IF(B34,B34/$B$46,"")</f>
        <v>1.2500000000000001E-2</v>
      </c>
      <c r="D34" s="10">
        <f t="shared" ref="D34:D45" si="35">D13+I13+N13+S13+AC13+X13</f>
        <v>334478.3</v>
      </c>
      <c r="E34" s="11">
        <f t="shared" ref="E34:E45" si="36">E13+J13+O13+T13+AD13+Y13</f>
        <v>367926.13</v>
      </c>
      <c r="F34" s="21">
        <f t="shared" ref="F34:F42" si="37">IF(E34,E34/$E$46,"")</f>
        <v>0.72391917629790536</v>
      </c>
      <c r="J34" s="99" t="s">
        <v>3</v>
      </c>
      <c r="K34" s="100"/>
      <c r="L34" s="54">
        <f>B25</f>
        <v>1</v>
      </c>
      <c r="M34" s="8">
        <f t="shared" ref="M34:M39" si="38">IF(L34,L34/$L$40,"")</f>
        <v>6.2500000000000003E-3</v>
      </c>
      <c r="N34" s="55">
        <f>D25</f>
        <v>441</v>
      </c>
      <c r="O34" s="55">
        <f>E25</f>
        <v>533.61</v>
      </c>
      <c r="P34" s="56">
        <f t="shared" ref="P34:P39" si="39">IF(O34,O34/$O$40,"")</f>
        <v>1.0499132303115445E-3</v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81</v>
      </c>
      <c r="M35" s="8">
        <f t="shared" si="38"/>
        <v>0.50624999999999998</v>
      </c>
      <c r="N35" s="58">
        <f>I25</f>
        <v>433197.09</v>
      </c>
      <c r="O35" s="58">
        <f>J25</f>
        <v>479644.8</v>
      </c>
      <c r="P35" s="56">
        <f t="shared" si="39"/>
        <v>0.94373310352155071</v>
      </c>
    </row>
    <row r="36" spans="1:33" ht="30" customHeight="1" x14ac:dyDescent="0.3">
      <c r="A36" s="41" t="s">
        <v>19</v>
      </c>
      <c r="B36" s="12">
        <f t="shared" si="33"/>
        <v>1</v>
      </c>
      <c r="C36" s="8">
        <f t="shared" si="34"/>
        <v>6.2500000000000003E-3</v>
      </c>
      <c r="D36" s="13">
        <f t="shared" si="35"/>
        <v>60000</v>
      </c>
      <c r="E36" s="14">
        <f t="shared" si="36"/>
        <v>66000</v>
      </c>
      <c r="F36" s="21">
        <f t="shared" si="37"/>
        <v>0.12985939768850271</v>
      </c>
      <c r="G36" s="24"/>
      <c r="J36" s="95" t="s">
        <v>2</v>
      </c>
      <c r="K36" s="96"/>
      <c r="L36" s="57">
        <f>L25</f>
        <v>78</v>
      </c>
      <c r="M36" s="8">
        <f t="shared" si="38"/>
        <v>0.48749999999999999</v>
      </c>
      <c r="N36" s="58">
        <f>N25</f>
        <v>23289.59</v>
      </c>
      <c r="O36" s="58">
        <f>O25</f>
        <v>28063.59</v>
      </c>
      <c r="P36" s="56">
        <f t="shared" si="39"/>
        <v>5.5216983248137695E-2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33</v>
      </c>
      <c r="C40" s="8">
        <f t="shared" si="34"/>
        <v>0.20624999999999999</v>
      </c>
      <c r="D40" s="13">
        <f t="shared" si="35"/>
        <v>12333.78</v>
      </c>
      <c r="E40" s="14">
        <f t="shared" si="36"/>
        <v>13722</v>
      </c>
      <c r="F40" s="21">
        <f t="shared" si="37"/>
        <v>2.6998949319418701E-2</v>
      </c>
      <c r="G40" s="24"/>
      <c r="J40" s="97" t="s">
        <v>0</v>
      </c>
      <c r="K40" s="98"/>
      <c r="L40" s="79">
        <f>SUM(L34:L39)</f>
        <v>160</v>
      </c>
      <c r="M40" s="17">
        <f>SUM(M34:M39)</f>
        <v>1</v>
      </c>
      <c r="N40" s="80">
        <f>SUM(N34:N39)</f>
        <v>456927.68000000005</v>
      </c>
      <c r="O40" s="81">
        <f>SUM(O34:O39)</f>
        <v>508242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124</v>
      </c>
      <c r="C41" s="8">
        <f t="shared" si="34"/>
        <v>0.77500000000000002</v>
      </c>
      <c r="D41" s="13">
        <f t="shared" si="35"/>
        <v>50115.6</v>
      </c>
      <c r="E41" s="14">
        <f t="shared" si="36"/>
        <v>60593.869999999995</v>
      </c>
      <c r="F41" s="21">
        <f t="shared" si="37"/>
        <v>0.11922247669417324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160</v>
      </c>
      <c r="C46" s="17">
        <f>SUM(C34:C45)</f>
        <v>1</v>
      </c>
      <c r="D46" s="18">
        <f>SUM(D34:D45)</f>
        <v>456927.68</v>
      </c>
      <c r="E46" s="18">
        <f>SUM(E34:E45)</f>
        <v>508242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26" zoomScale="80" zoomScaleNormal="80" workbookViewId="0">
      <selection activeCell="O16" sqref="O16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39</v>
      </c>
      <c r="B7" s="30" t="s">
        <v>59</v>
      </c>
      <c r="C7" s="31"/>
      <c r="D7" s="31"/>
      <c r="E7" s="31"/>
      <c r="F7" s="31"/>
      <c r="H7" s="69"/>
      <c r="I7" s="84" t="s">
        <v>46</v>
      </c>
      <c r="J7" s="85">
        <v>44861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SOLUCIONS INTEGRALS PER ALS RESIDUS, S.A.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0.100000000000001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7.8125E-3</v>
      </c>
      <c r="I15" s="6">
        <v>3800</v>
      </c>
      <c r="J15" s="7">
        <v>4598</v>
      </c>
      <c r="K15" s="21">
        <f t="shared" si="3"/>
        <v>5.9597930430109629E-2</v>
      </c>
      <c r="L15" s="2">
        <v>2</v>
      </c>
      <c r="M15" s="20">
        <f t="shared" si="4"/>
        <v>3.3333333333333333E-2</v>
      </c>
      <c r="N15" s="6">
        <v>32716.54</v>
      </c>
      <c r="O15" s="7">
        <v>39587.129999999997</v>
      </c>
      <c r="P15" s="21">
        <f t="shared" si="5"/>
        <v>0.76151472971288481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21</v>
      </c>
      <c r="H19" s="20">
        <f t="shared" si="2"/>
        <v>0.1640625</v>
      </c>
      <c r="I19" s="6">
        <v>9498.14</v>
      </c>
      <c r="J19" s="7">
        <v>11023.29</v>
      </c>
      <c r="K19" s="21">
        <f t="shared" si="3"/>
        <v>0.14288065909763445</v>
      </c>
      <c r="L19" s="2">
        <v>26</v>
      </c>
      <c r="M19" s="20">
        <f t="shared" si="4"/>
        <v>0.43333333333333335</v>
      </c>
      <c r="N19" s="6">
        <v>6279.63</v>
      </c>
      <c r="O19" s="7">
        <v>7286.43</v>
      </c>
      <c r="P19" s="21">
        <f t="shared" si="5"/>
        <v>0.14016484074551139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106</v>
      </c>
      <c r="H20" s="62">
        <f t="shared" si="2"/>
        <v>0.828125</v>
      </c>
      <c r="I20" s="65">
        <v>51618.39</v>
      </c>
      <c r="J20" s="66">
        <v>61529.04</v>
      </c>
      <c r="K20" s="63">
        <f t="shared" si="3"/>
        <v>0.79752141047225589</v>
      </c>
      <c r="L20" s="64">
        <v>32</v>
      </c>
      <c r="M20" s="62">
        <f t="shared" si="4"/>
        <v>0.53333333333333333</v>
      </c>
      <c r="N20" s="65">
        <v>4232.83</v>
      </c>
      <c r="O20" s="66">
        <v>5111.16</v>
      </c>
      <c r="P20" s="63">
        <f t="shared" si="5"/>
        <v>9.8320429541603763E-2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hidden="1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128</v>
      </c>
      <c r="H25" s="17">
        <f t="shared" si="22"/>
        <v>1</v>
      </c>
      <c r="I25" s="18">
        <f t="shared" si="22"/>
        <v>64916.53</v>
      </c>
      <c r="J25" s="18">
        <f t="shared" si="22"/>
        <v>77150.33</v>
      </c>
      <c r="K25" s="19">
        <f t="shared" si="22"/>
        <v>1</v>
      </c>
      <c r="L25" s="16">
        <f t="shared" si="22"/>
        <v>60</v>
      </c>
      <c r="M25" s="17">
        <f t="shared" si="22"/>
        <v>1</v>
      </c>
      <c r="N25" s="18">
        <f t="shared" si="22"/>
        <v>43229</v>
      </c>
      <c r="O25" s="18">
        <f t="shared" si="22"/>
        <v>51984.72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3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tr">
        <f>'CONTRACTACIO 1r TR 2022'!A28:Q28</f>
        <v>https://bcnroc.ajuntament.barcelona.cat/jspui/bitstream/11703/120899/5/GM_Pressupost_2021.pdf#page=209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128</v>
      </c>
      <c r="M35" s="8">
        <f>IF(L35,L35/$L$40,"")</f>
        <v>0.68085106382978722</v>
      </c>
      <c r="N35" s="58">
        <f>I25</f>
        <v>64916.53</v>
      </c>
      <c r="O35" s="58">
        <f>J25</f>
        <v>77150.33</v>
      </c>
      <c r="P35" s="56">
        <f>IF(O35,O35/$O$40,"")</f>
        <v>0.59743911509694692</v>
      </c>
    </row>
    <row r="36" spans="1:33" ht="30" customHeight="1" x14ac:dyDescent="0.3">
      <c r="A36" s="41" t="s">
        <v>19</v>
      </c>
      <c r="B36" s="12">
        <f t="shared" si="23"/>
        <v>3</v>
      </c>
      <c r="C36" s="8">
        <f t="shared" si="24"/>
        <v>1.5957446808510637E-2</v>
      </c>
      <c r="D36" s="13">
        <f t="shared" si="25"/>
        <v>36516.54</v>
      </c>
      <c r="E36" s="14">
        <f t="shared" si="26"/>
        <v>44185.13</v>
      </c>
      <c r="F36" s="21">
        <f t="shared" si="27"/>
        <v>0.34216217827770229</v>
      </c>
      <c r="G36" s="24"/>
      <c r="J36" s="95" t="s">
        <v>2</v>
      </c>
      <c r="K36" s="96"/>
      <c r="L36" s="57">
        <f>L25</f>
        <v>60</v>
      </c>
      <c r="M36" s="8">
        <f>IF(L36,L36/$L$40,"")</f>
        <v>0.31914893617021278</v>
      </c>
      <c r="N36" s="58">
        <f>N25</f>
        <v>43229</v>
      </c>
      <c r="O36" s="58">
        <f>O25</f>
        <v>51984.72</v>
      </c>
      <c r="P36" s="56">
        <f>IF(O36,O36/$O$40,"")</f>
        <v>0.40256088490305303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47</v>
      </c>
      <c r="C40" s="8">
        <f t="shared" si="24"/>
        <v>0.25</v>
      </c>
      <c r="D40" s="13">
        <f t="shared" si="25"/>
        <v>15777.77</v>
      </c>
      <c r="E40" s="14">
        <f t="shared" si="26"/>
        <v>18309.72</v>
      </c>
      <c r="F40" s="21">
        <f t="shared" si="27"/>
        <v>0.14178737685856785</v>
      </c>
      <c r="G40" s="24"/>
      <c r="J40" s="97" t="s">
        <v>0</v>
      </c>
      <c r="K40" s="98"/>
      <c r="L40" s="79">
        <f>SUM(L34:L39)</f>
        <v>188</v>
      </c>
      <c r="M40" s="17">
        <f>SUM(M34:M39)</f>
        <v>1</v>
      </c>
      <c r="N40" s="80">
        <f>SUM(N34:N39)</f>
        <v>108145.53</v>
      </c>
      <c r="O40" s="81">
        <f>SUM(O34:O39)</f>
        <v>129135.05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138</v>
      </c>
      <c r="C41" s="8">
        <f t="shared" si="24"/>
        <v>0.73404255319148937</v>
      </c>
      <c r="D41" s="13">
        <f t="shared" si="25"/>
        <v>55851.22</v>
      </c>
      <c r="E41" s="14">
        <f t="shared" si="26"/>
        <v>66640.2</v>
      </c>
      <c r="F41" s="21">
        <f t="shared" si="27"/>
        <v>0.51605044486372986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188</v>
      </c>
      <c r="C46" s="17">
        <f>SUM(C34:C45)</f>
        <v>1</v>
      </c>
      <c r="D46" s="18">
        <f>SUM(D34:D45)</f>
        <v>108145.53</v>
      </c>
      <c r="E46" s="18">
        <f>SUM(E34:E45)</f>
        <v>129135.04999999999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workbookViewId="0">
      <selection activeCell="I7" sqref="I7: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554687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2" width="11.44140625" style="26" customWidth="1"/>
    <col min="13" max="13" width="10.5546875" style="26" customWidth="1"/>
    <col min="14" max="14" width="18.886718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85" customHeight="1" x14ac:dyDescent="0.3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40</v>
      </c>
      <c r="B7" s="30" t="s">
        <v>60</v>
      </c>
      <c r="C7" s="31"/>
      <c r="D7" s="31"/>
      <c r="E7" s="31"/>
      <c r="F7" s="31"/>
      <c r="H7" s="69"/>
      <c r="I7" s="167" t="s">
        <v>62</v>
      </c>
      <c r="J7" s="85">
        <v>45068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SOLUCIONS INTEGRALS PER ALS RESIDUS, S.A.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3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1.3698630136986301E-2</v>
      </c>
      <c r="I13" s="4">
        <v>45804.1</v>
      </c>
      <c r="J13" s="5">
        <v>55422.96</v>
      </c>
      <c r="K13" s="21">
        <f t="shared" ref="K13:K21" si="3">IF(J13,J13/$J$25,"")</f>
        <v>0.18729550709104756</v>
      </c>
      <c r="L13" s="1">
        <v>1</v>
      </c>
      <c r="M13" s="20">
        <f>IF(L13,L13/$L$25,"")</f>
        <v>1.282051282051282E-2</v>
      </c>
      <c r="N13" s="4">
        <v>184500</v>
      </c>
      <c r="O13" s="5">
        <v>223245</v>
      </c>
      <c r="P13" s="21">
        <f>IF(O13,O13/$O$25,"")</f>
        <v>0.6801065017322464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3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3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4</v>
      </c>
      <c r="H15" s="20">
        <f t="shared" si="2"/>
        <v>2.7397260273972601E-2</v>
      </c>
      <c r="I15" s="6">
        <v>81581</v>
      </c>
      <c r="J15" s="7">
        <v>98713.01</v>
      </c>
      <c r="K15" s="21">
        <f t="shared" si="3"/>
        <v>0.33358924287756642</v>
      </c>
      <c r="L15" s="2">
        <v>1</v>
      </c>
      <c r="M15" s="20">
        <f>IF(L15,L15/$L$25,"")</f>
        <v>1.282051282051282E-2</v>
      </c>
      <c r="N15" s="6">
        <v>58000</v>
      </c>
      <c r="O15" s="7">
        <v>70180</v>
      </c>
      <c r="P15" s="21">
        <f>IF(O15,O15/$O$25,"")</f>
        <v>0.21380041788872789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3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3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>
        <v>1</v>
      </c>
      <c r="H18" s="62">
        <f t="shared" si="2"/>
        <v>6.8493150684931503E-3</v>
      </c>
      <c r="I18" s="65">
        <v>6747</v>
      </c>
      <c r="J18" s="66">
        <v>7421.7</v>
      </c>
      <c r="K18" s="63">
        <f t="shared" si="3"/>
        <v>2.5080779968764347E-2</v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3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20</v>
      </c>
      <c r="H19" s="20">
        <f t="shared" si="2"/>
        <v>0.13698630136986301</v>
      </c>
      <c r="I19" s="6">
        <v>9856.6299999999992</v>
      </c>
      <c r="J19" s="7">
        <v>10638.06</v>
      </c>
      <c r="K19" s="21">
        <f t="shared" si="3"/>
        <v>3.5950097976813027E-2</v>
      </c>
      <c r="L19" s="2">
        <v>35</v>
      </c>
      <c r="M19" s="20">
        <f>IF(L19,L19/$L$25,"")</f>
        <v>0.44871794871794873</v>
      </c>
      <c r="N19" s="6">
        <v>9709.7199999999993</v>
      </c>
      <c r="O19" s="7">
        <v>11600.33</v>
      </c>
      <c r="P19" s="21">
        <f>IF(O19,O19/$O$25,"")</f>
        <v>3.5339917378842213E-2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3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119</v>
      </c>
      <c r="H20" s="62">
        <f t="shared" si="2"/>
        <v>0.81506849315068497</v>
      </c>
      <c r="I20" s="65">
        <v>103905.36</v>
      </c>
      <c r="J20" s="66">
        <v>123716.12</v>
      </c>
      <c r="K20" s="63">
        <f t="shared" si="3"/>
        <v>0.41808437208580868</v>
      </c>
      <c r="L20" s="64">
        <v>41</v>
      </c>
      <c r="M20" s="62">
        <f>IF(L20,L20/$L$25,"")</f>
        <v>0.52564102564102566</v>
      </c>
      <c r="N20" s="65">
        <v>19217.169999999998</v>
      </c>
      <c r="O20" s="66">
        <v>23224.73</v>
      </c>
      <c r="P20" s="63">
        <f>IF(O20,O20/$O$25,"")</f>
        <v>7.0753163000183458E-2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hidden="1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3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3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146</v>
      </c>
      <c r="H25" s="17">
        <f t="shared" si="30"/>
        <v>1</v>
      </c>
      <c r="I25" s="18">
        <f t="shared" si="30"/>
        <v>247894.09000000003</v>
      </c>
      <c r="J25" s="18">
        <f t="shared" si="30"/>
        <v>295911.84999999998</v>
      </c>
      <c r="K25" s="19">
        <f t="shared" si="30"/>
        <v>1</v>
      </c>
      <c r="L25" s="16">
        <f t="shared" si="30"/>
        <v>78</v>
      </c>
      <c r="M25" s="17">
        <f t="shared" si="30"/>
        <v>1</v>
      </c>
      <c r="N25" s="18">
        <f t="shared" si="30"/>
        <v>271426.89</v>
      </c>
      <c r="O25" s="18">
        <f t="shared" si="30"/>
        <v>328250.06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3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tr">
        <f>'CONTRACTACIO 1r TR 2022'!A28:Q28</f>
        <v>https://bcnroc.ajuntament.barcelona.cat/jspui/bitstream/11703/120899/5/GM_Pressupost_2021.pdf#page=209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3</v>
      </c>
      <c r="C34" s="8">
        <f t="shared" ref="C34:C45" si="32">IF(B34,B34/$B$46,"")</f>
        <v>1.3392857142857142E-2</v>
      </c>
      <c r="D34" s="10">
        <f t="shared" ref="D34:D42" si="33">D13+I13+N13+S13+AC13+X13</f>
        <v>230304.1</v>
      </c>
      <c r="E34" s="11">
        <f t="shared" ref="E34:E42" si="34">E13+J13+O13+T13+AD13+Y13</f>
        <v>278667.96000000002</v>
      </c>
      <c r="F34" s="21">
        <f t="shared" ref="F34:F42" si="35">IF(E34,E34/$E$46,"")</f>
        <v>0.44646742381315774</v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146</v>
      </c>
      <c r="M35" s="8">
        <f t="shared" si="36"/>
        <v>0.6517857142857143</v>
      </c>
      <c r="N35" s="58">
        <f>I25</f>
        <v>247894.09000000003</v>
      </c>
      <c r="O35" s="58">
        <f>J25</f>
        <v>295911.84999999998</v>
      </c>
      <c r="P35" s="56">
        <f t="shared" si="37"/>
        <v>0.47409469443593572</v>
      </c>
    </row>
    <row r="36" spans="1:33" ht="30" customHeight="1" x14ac:dyDescent="0.3">
      <c r="A36" s="41" t="s">
        <v>19</v>
      </c>
      <c r="B36" s="12">
        <f t="shared" si="31"/>
        <v>5</v>
      </c>
      <c r="C36" s="8">
        <f t="shared" si="32"/>
        <v>2.2321428571428572E-2</v>
      </c>
      <c r="D36" s="13">
        <f t="shared" si="33"/>
        <v>139581</v>
      </c>
      <c r="E36" s="14">
        <f t="shared" si="34"/>
        <v>168893.01</v>
      </c>
      <c r="F36" s="21">
        <f t="shared" si="35"/>
        <v>0.27059166426865106</v>
      </c>
      <c r="G36" s="24"/>
      <c r="J36" s="95" t="s">
        <v>2</v>
      </c>
      <c r="K36" s="96"/>
      <c r="L36" s="57">
        <f>L25</f>
        <v>78</v>
      </c>
      <c r="M36" s="8">
        <f t="shared" si="36"/>
        <v>0.3482142857142857</v>
      </c>
      <c r="N36" s="58">
        <f>N25</f>
        <v>271426.89</v>
      </c>
      <c r="O36" s="58">
        <f>O25</f>
        <v>328250.06</v>
      </c>
      <c r="P36" s="56">
        <f t="shared" si="37"/>
        <v>0.52590530556406434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1</v>
      </c>
      <c r="C39" s="8">
        <f t="shared" si="32"/>
        <v>4.464285714285714E-3</v>
      </c>
      <c r="D39" s="13">
        <f t="shared" si="33"/>
        <v>6747</v>
      </c>
      <c r="E39" s="22">
        <f t="shared" si="34"/>
        <v>7421.7</v>
      </c>
      <c r="F39" s="21">
        <f t="shared" si="35"/>
        <v>1.1890664715506269E-2</v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55</v>
      </c>
      <c r="C40" s="8">
        <f t="shared" si="32"/>
        <v>0.24553571428571427</v>
      </c>
      <c r="D40" s="13">
        <f t="shared" si="33"/>
        <v>19566.349999999999</v>
      </c>
      <c r="E40" s="14">
        <f t="shared" si="34"/>
        <v>22238.39</v>
      </c>
      <c r="F40" s="21">
        <f t="shared" si="35"/>
        <v>3.5629200762987923E-2</v>
      </c>
      <c r="G40" s="24"/>
      <c r="J40" s="97" t="s">
        <v>0</v>
      </c>
      <c r="K40" s="98"/>
      <c r="L40" s="79">
        <f>SUM(L34:L39)</f>
        <v>224</v>
      </c>
      <c r="M40" s="17">
        <f>SUM(M34:M39)</f>
        <v>1</v>
      </c>
      <c r="N40" s="80">
        <f>SUM(N34:N39)</f>
        <v>519320.98000000004</v>
      </c>
      <c r="O40" s="81">
        <f>SUM(O34:O39)</f>
        <v>624161.90999999992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160</v>
      </c>
      <c r="C41" s="8">
        <f t="shared" si="32"/>
        <v>0.7142857142857143</v>
      </c>
      <c r="D41" s="13">
        <f t="shared" si="33"/>
        <v>123122.53</v>
      </c>
      <c r="E41" s="14">
        <f t="shared" si="34"/>
        <v>146940.85</v>
      </c>
      <c r="F41" s="21">
        <f t="shared" si="35"/>
        <v>0.23542104643969702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hidden="1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224</v>
      </c>
      <c r="C46" s="17">
        <f>SUM(C34:C45)</f>
        <v>1</v>
      </c>
      <c r="D46" s="18">
        <f>SUM(D34:D45)</f>
        <v>519320.98</v>
      </c>
      <c r="E46" s="18">
        <f>SUM(E34:E45)</f>
        <v>624161.91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E46" sqref="E46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5546875" style="26" customWidth="1"/>
    <col min="4" max="4" width="19.109375" style="26" customWidth="1"/>
    <col min="5" max="5" width="19.5546875" style="26" customWidth="1"/>
    <col min="6" max="6" width="11.44140625" style="26" customWidth="1"/>
    <col min="7" max="7" width="9.44140625" style="26" customWidth="1"/>
    <col min="8" max="8" width="10.88671875" style="59" customWidth="1"/>
    <col min="9" max="9" width="17.44140625" style="26" customWidth="1"/>
    <col min="10" max="10" width="20" style="26" customWidth="1"/>
    <col min="11" max="11" width="11.44140625" style="26" customWidth="1"/>
    <col min="12" max="12" width="11.5546875" style="26" customWidth="1"/>
    <col min="13" max="13" width="10.5546875" style="26" customWidth="1"/>
    <col min="14" max="14" width="20.109375" style="59" customWidth="1"/>
    <col min="15" max="15" width="19.554687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554687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x14ac:dyDescent="0.3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x14ac:dyDescent="0.3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x14ac:dyDescent="0.3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x14ac:dyDescent="0.3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3">
      <c r="A6" s="28"/>
      <c r="B6" s="25"/>
      <c r="H6" s="25"/>
      <c r="N6" s="25"/>
    </row>
    <row r="7" spans="1:31" s="24" customFormat="1" ht="24.75" customHeight="1" x14ac:dyDescent="0.3">
      <c r="A7" s="29" t="s">
        <v>55</v>
      </c>
      <c r="B7" s="30" t="s">
        <v>61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3">
      <c r="A8" s="29" t="s">
        <v>11</v>
      </c>
      <c r="B8" s="87" t="str">
        <f>'CONTRACTACIO 1r TR 2022'!B8</f>
        <v>SOLUCIONS INTEGRALS PER ALS RESIDUS, S.A.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3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35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35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3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6</v>
      </c>
      <c r="H13" s="20">
        <f t="shared" ref="H13:H24" si="2">IF(G13,G13/$G$25,"")</f>
        <v>1.2658227848101266E-2</v>
      </c>
      <c r="I13" s="10">
        <f>'CONTRACTACIO 1r TR 2022'!I13+'CONTRACTACIO 2n TR 2022'!I13+'CONTRACTACIO 3r TR 2022'!I13+'CONTRACTACIO 4t TR 2022'!I13</f>
        <v>1085582.1300000001</v>
      </c>
      <c r="J13" s="10">
        <f>'CONTRACTACIO 1r TR 2022'!J13+'CONTRACTACIO 2n TR 2022'!J13+'CONTRACTACIO 3r TR 2022'!J13+'CONTRACTACIO 4t TR 2022'!J13</f>
        <v>1204029.76</v>
      </c>
      <c r="K13" s="21">
        <f t="shared" ref="K13:K24" si="3">IF(J13,J13/$J$25,"")</f>
        <v>0.64870534678556202</v>
      </c>
      <c r="L13" s="9">
        <f>'CONTRACTACIO 1r TR 2022'!L13+'CONTRACTACIO 2n TR 2022'!L13+'CONTRACTACIO 3r TR 2022'!L13+'CONTRACTACIO 4t TR 2022'!L13</f>
        <v>1</v>
      </c>
      <c r="M13" s="20">
        <f t="shared" ref="M13:M24" si="4">IF(L13,L13/$L$25,"")</f>
        <v>3.5335689045936395E-3</v>
      </c>
      <c r="N13" s="10">
        <f>'CONTRACTACIO 1r TR 2022'!N13+'CONTRACTACIO 2n TR 2022'!N13+'CONTRACTACIO 3r TR 2022'!N13+'CONTRACTACIO 4t TR 2022'!N13</f>
        <v>184500</v>
      </c>
      <c r="O13" s="10">
        <f>'CONTRACTACIO 1r TR 2022'!O13+'CONTRACTACIO 2n TR 2022'!O13+'CONTRACTACIO 3r TR 2022'!O13+'CONTRACTACIO 4t TR 2022'!O13</f>
        <v>223245</v>
      </c>
      <c r="P13" s="21">
        <f t="shared" ref="P13:P24" si="5">IF(O13,O13/$O$25,"")</f>
        <v>0.4884231280805395</v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3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3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10</v>
      </c>
      <c r="H15" s="20">
        <f t="shared" si="2"/>
        <v>2.1097046413502109E-2</v>
      </c>
      <c r="I15" s="13">
        <f>'CONTRACTACIO 1r TR 2022'!I15+'CONTRACTACIO 2n TR 2022'!I15+'CONTRACTACIO 3r TR 2022'!I15+'CONTRACTACIO 4t TR 2022'!I15</f>
        <v>248513.57</v>
      </c>
      <c r="J15" s="13">
        <f>'CONTRACTACIO 1r TR 2022'!J15+'CONTRACTACIO 2n TR 2022'!J15+'CONTRACTACIO 3r TR 2022'!J15+'CONTRACTACIO 4t TR 2022'!J15</f>
        <v>294101.42</v>
      </c>
      <c r="K15" s="21">
        <f t="shared" si="3"/>
        <v>0.15845552160706247</v>
      </c>
      <c r="L15" s="9">
        <f>'CONTRACTACIO 1r TR 2022'!L15+'CONTRACTACIO 2n TR 2022'!L15+'CONTRACTACIO 3r TR 2022'!L15+'CONTRACTACIO 4t TR 2022'!L15</f>
        <v>3</v>
      </c>
      <c r="M15" s="20">
        <f t="shared" si="4"/>
        <v>1.0600706713780919E-2</v>
      </c>
      <c r="N15" s="13">
        <f>'CONTRACTACIO 1r TR 2022'!N15+'CONTRACTACIO 2n TR 2022'!N15+'CONTRACTACIO 3r TR 2022'!N15+'CONTRACTACIO 4t TR 2022'!N15</f>
        <v>90716.540000000008</v>
      </c>
      <c r="O15" s="13">
        <f>'CONTRACTACIO 1r TR 2022'!O15+'CONTRACTACIO 2n TR 2022'!O15+'CONTRACTACIO 3r TR 2022'!O15+'CONTRACTACIO 4t TR 2022'!O15</f>
        <v>109767.13</v>
      </c>
      <c r="P15" s="21">
        <f t="shared" si="5"/>
        <v>0.24015232141827692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3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3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2</v>
      </c>
      <c r="H18" s="20">
        <f t="shared" si="2"/>
        <v>4.2194092827004216E-3</v>
      </c>
      <c r="I18" s="13">
        <f>'CONTRACTACIO 1r TR 2022'!I18+'CONTRACTACIO 2n TR 2022'!I18+'CONTRACTACIO 3r TR 2022'!I18+'CONTRACTACIO 4t TR 2022'!I18</f>
        <v>13140.4</v>
      </c>
      <c r="J18" s="13">
        <f>'CONTRACTACIO 1r TR 2022'!J18+'CONTRACTACIO 2n TR 2022'!J18+'CONTRACTACIO 3r TR 2022'!J18+'CONTRACTACIO 4t TR 2022'!J18</f>
        <v>14454.439999999999</v>
      </c>
      <c r="K18" s="21">
        <f t="shared" si="3"/>
        <v>7.7877414863824455E-3</v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3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69</v>
      </c>
      <c r="H19" s="20">
        <f t="shared" si="2"/>
        <v>0.14556962025316456</v>
      </c>
      <c r="I19" s="13">
        <f>'CONTRACTACIO 1r TR 2022'!I19+'CONTRACTACIO 2n TR 2022'!I19+'CONTRACTACIO 3r TR 2022'!I19+'CONTRACTACIO 4t TR 2022'!I19</f>
        <v>33027.379999999997</v>
      </c>
      <c r="J19" s="13">
        <f>'CONTRACTACIO 1r TR 2022'!J19+'CONTRACTACIO 2n TR 2022'!J19+'CONTRACTACIO 3r TR 2022'!J19+'CONTRACTACIO 4t TR 2022'!J19</f>
        <v>36994.340000000004</v>
      </c>
      <c r="K19" s="21">
        <f t="shared" si="3"/>
        <v>1.9931754974896129E-2</v>
      </c>
      <c r="L19" s="9">
        <f>'CONTRACTACIO 1r TR 2022'!L19+'CONTRACTACIO 2n TR 2022'!L19+'CONTRACTACIO 3r TR 2022'!L19+'CONTRACTACIO 4t TR 2022'!L19</f>
        <v>75</v>
      </c>
      <c r="M19" s="20">
        <f t="shared" si="4"/>
        <v>0.26501766784452296</v>
      </c>
      <c r="N19" s="13">
        <f>'CONTRACTACIO 1r TR 2022'!N19+'CONTRACTACIO 2n TR 2022'!N19+'CONTRACTACIO 3r TR 2022'!N19+'CONTRACTACIO 4t TR 2022'!N19</f>
        <v>17802.34</v>
      </c>
      <c r="O19" s="13">
        <f>'CONTRACTACIO 1r TR 2022'!O19+'CONTRACTACIO 2n TR 2022'!O19+'CONTRACTACIO 3r TR 2022'!O19+'CONTRACTACIO 4t TR 2022'!O19</f>
        <v>21009.66</v>
      </c>
      <c r="P19" s="21">
        <f t="shared" si="5"/>
        <v>4.5965660404974747E-2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3">
      <c r="A20" s="43" t="s">
        <v>29</v>
      </c>
      <c r="B20" s="9">
        <f>'CONTRACTACIO 1r TR 2022'!B20+'CONTRACTACIO 2n TR 2022'!B20+'CONTRACTACIO 3r TR 2022'!B20+'CONTRACTACIO 4t TR 2022'!B20</f>
        <v>1</v>
      </c>
      <c r="C20" s="20">
        <f t="shared" si="0"/>
        <v>1</v>
      </c>
      <c r="D20" s="13">
        <f>'CONTRACTACIO 1r TR 2022'!D20+'CONTRACTACIO 2n TR 2022'!D20+'CONTRACTACIO 3r TR 2022'!D20+'CONTRACTACIO 4t TR 2022'!D20</f>
        <v>441</v>
      </c>
      <c r="E20" s="13">
        <f>'CONTRACTACIO 1r TR 2022'!E20+'CONTRACTACIO 2n TR 2022'!E20+'CONTRACTACIO 3r TR 2022'!E20+'CONTRACTACIO 4t TR 2022'!E20</f>
        <v>533.61</v>
      </c>
      <c r="F20" s="21">
        <f t="shared" si="1"/>
        <v>1</v>
      </c>
      <c r="G20" s="9">
        <f>'CONTRACTACIO 1r TR 2022'!G20+'CONTRACTACIO 2n TR 2022'!G20+'CONTRACTACIO 3r TR 2022'!G20+'CONTRACTACIO 4t TR 2022'!G20</f>
        <v>387</v>
      </c>
      <c r="H20" s="20">
        <f t="shared" si="2"/>
        <v>0.81645569620253167</v>
      </c>
      <c r="I20" s="13">
        <f>'CONTRACTACIO 1r TR 2022'!I20+'CONTRACTACIO 2n TR 2022'!I20+'CONTRACTACIO 3r TR 2022'!I20+'CONTRACTACIO 4t TR 2022'!I20</f>
        <v>256207.08999999997</v>
      </c>
      <c r="J20" s="13">
        <f>'CONTRACTACIO 1r TR 2022'!J20+'CONTRACTACIO 2n TR 2022'!J20+'CONTRACTACIO 3r TR 2022'!J20+'CONTRACTACIO 4t TR 2022'!J20</f>
        <v>306470.34999999998</v>
      </c>
      <c r="K20" s="21">
        <f t="shared" si="3"/>
        <v>0.16511963514609684</v>
      </c>
      <c r="L20" s="9">
        <f>'CONTRACTACIO 1r TR 2022'!L20+'CONTRACTACIO 2n TR 2022'!L20+'CONTRACTACIO 3r TR 2022'!L20+'CONTRACTACIO 4t TR 2022'!L20</f>
        <v>204</v>
      </c>
      <c r="M20" s="20">
        <f t="shared" si="4"/>
        <v>0.72084805653710249</v>
      </c>
      <c r="N20" s="13">
        <f>'CONTRACTACIO 1r TR 2022'!N20+'CONTRACTACIO 2n TR 2022'!N20+'CONTRACTACIO 3r TR 2022'!N20+'CONTRACTACIO 4t TR 2022'!N20</f>
        <v>87085.81</v>
      </c>
      <c r="O20" s="13">
        <f>'CONTRACTACIO 1r TR 2022'!O20+'CONTRACTACIO 2n TR 2022'!O20+'CONTRACTACIO 3r TR 2022'!O20+'CONTRACTACIO 4t TR 2022'!O20</f>
        <v>103051.16</v>
      </c>
      <c r="P20" s="21">
        <f t="shared" si="5"/>
        <v>0.22545889009620895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" hidden="1" customHeight="1" x14ac:dyDescent="0.3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3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1</v>
      </c>
      <c r="C25" s="17">
        <f t="shared" si="12"/>
        <v>1</v>
      </c>
      <c r="D25" s="18">
        <f t="shared" si="12"/>
        <v>441</v>
      </c>
      <c r="E25" s="18">
        <f t="shared" si="12"/>
        <v>533.61</v>
      </c>
      <c r="F25" s="19">
        <f t="shared" si="12"/>
        <v>1</v>
      </c>
      <c r="G25" s="16">
        <f t="shared" si="12"/>
        <v>474</v>
      </c>
      <c r="H25" s="17">
        <f t="shared" si="12"/>
        <v>1</v>
      </c>
      <c r="I25" s="18">
        <f t="shared" si="12"/>
        <v>1636470.5699999998</v>
      </c>
      <c r="J25" s="18">
        <f t="shared" si="12"/>
        <v>1856050.31</v>
      </c>
      <c r="K25" s="19">
        <f t="shared" si="12"/>
        <v>0.99999999999999978</v>
      </c>
      <c r="L25" s="16">
        <f t="shared" si="12"/>
        <v>283</v>
      </c>
      <c r="M25" s="17">
        <f t="shared" si="12"/>
        <v>1</v>
      </c>
      <c r="N25" s="18">
        <f t="shared" si="12"/>
        <v>380104.69000000006</v>
      </c>
      <c r="O25" s="18">
        <f t="shared" si="12"/>
        <v>457072.94999999995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35" hidden="1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350000000000001" hidden="1" customHeight="1" x14ac:dyDescent="0.3">
      <c r="A28" s="143" t="str">
        <f>'CONTRACTACIO 1r TR 2022'!A28:Q28</f>
        <v>https://bcnroc.ajuntament.barcelona.cat/jspui/bitstream/11703/120899/5/GM_Pressupost_2021.pdf#page=209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4.1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35" customHeight="1" thickBot="1" x14ac:dyDescent="0.35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3">
      <c r="A34" s="39" t="s">
        <v>25</v>
      </c>
      <c r="B34" s="9">
        <f t="shared" ref="B34:B43" si="13">B13+G13+L13+Q13+V13+AA13</f>
        <v>7</v>
      </c>
      <c r="C34" s="8">
        <f t="shared" ref="C34:C40" si="14">IF(B34,B34/$B$46,"")</f>
        <v>9.2348284960422165E-3</v>
      </c>
      <c r="D34" s="10">
        <f t="shared" ref="D34:D43" si="15">D13+I13+N13+S13+X13+AC13</f>
        <v>1270082.1300000001</v>
      </c>
      <c r="E34" s="11">
        <f t="shared" ref="E34:E43" si="16">E13+J13+O13+T13+Y13+AD13</f>
        <v>1427274.76</v>
      </c>
      <c r="F34" s="21">
        <f t="shared" ref="F34:F40" si="17">IF(E34,E34/$E$46,"")</f>
        <v>0.61689128518007075</v>
      </c>
      <c r="J34" s="99" t="s">
        <v>3</v>
      </c>
      <c r="K34" s="100"/>
      <c r="L34" s="54">
        <f>B25</f>
        <v>1</v>
      </c>
      <c r="M34" s="8">
        <f t="shared" ref="M34:M39" si="18">IF(L34,L34/$L$40,"")</f>
        <v>1.3192612137203166E-3</v>
      </c>
      <c r="N34" s="55">
        <f>D25</f>
        <v>441</v>
      </c>
      <c r="O34" s="55">
        <f>E25</f>
        <v>533.61</v>
      </c>
      <c r="P34" s="56">
        <f t="shared" ref="P34:P39" si="19">IF(O34,O34/$O$40,"")</f>
        <v>2.3063489098969114E-4</v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474</v>
      </c>
      <c r="M35" s="8">
        <f t="shared" si="18"/>
        <v>0.62532981530343013</v>
      </c>
      <c r="N35" s="58">
        <f>I25</f>
        <v>1636470.5699999998</v>
      </c>
      <c r="O35" s="58">
        <f>J25</f>
        <v>1856050.31</v>
      </c>
      <c r="P35" s="56">
        <f t="shared" si="19"/>
        <v>0.80221502767607888</v>
      </c>
    </row>
    <row r="36" spans="1:33" s="24" customFormat="1" ht="30" customHeight="1" x14ac:dyDescent="0.3">
      <c r="A36" s="41" t="s">
        <v>19</v>
      </c>
      <c r="B36" s="12">
        <f t="shared" si="13"/>
        <v>13</v>
      </c>
      <c r="C36" s="8">
        <f t="shared" si="14"/>
        <v>1.7150395778364115E-2</v>
      </c>
      <c r="D36" s="13">
        <f t="shared" si="15"/>
        <v>339230.11</v>
      </c>
      <c r="E36" s="14">
        <f t="shared" si="16"/>
        <v>403868.55</v>
      </c>
      <c r="F36" s="21">
        <f t="shared" si="17"/>
        <v>0.1745585333922052</v>
      </c>
      <c r="J36" s="95" t="s">
        <v>2</v>
      </c>
      <c r="K36" s="96"/>
      <c r="L36" s="57">
        <f>L25</f>
        <v>283</v>
      </c>
      <c r="M36" s="8">
        <f t="shared" si="18"/>
        <v>0.37335092348284959</v>
      </c>
      <c r="N36" s="58">
        <f>N25</f>
        <v>380104.69000000006</v>
      </c>
      <c r="O36" s="58">
        <f>O25</f>
        <v>457072.94999999995</v>
      </c>
      <c r="P36" s="56">
        <f t="shared" si="19"/>
        <v>0.19755433743293141</v>
      </c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2</v>
      </c>
      <c r="C39" s="8">
        <f t="shared" si="14"/>
        <v>2.6385224274406332E-3</v>
      </c>
      <c r="D39" s="13">
        <f t="shared" si="15"/>
        <v>13140.4</v>
      </c>
      <c r="E39" s="22">
        <f t="shared" si="16"/>
        <v>14454.439999999999</v>
      </c>
      <c r="F39" s="21">
        <f t="shared" si="17"/>
        <v>6.247443252032441E-3</v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144</v>
      </c>
      <c r="C40" s="8">
        <f t="shared" si="14"/>
        <v>0.18997361477572558</v>
      </c>
      <c r="D40" s="13">
        <f t="shared" si="15"/>
        <v>50829.72</v>
      </c>
      <c r="E40" s="14">
        <f t="shared" si="16"/>
        <v>58004</v>
      </c>
      <c r="F40" s="21">
        <f t="shared" si="17"/>
        <v>2.5070268954791034E-2</v>
      </c>
      <c r="G40" s="24"/>
      <c r="H40" s="24"/>
      <c r="I40" s="24"/>
      <c r="J40" s="97" t="s">
        <v>0</v>
      </c>
      <c r="K40" s="98"/>
      <c r="L40" s="79">
        <f>SUM(L34:L39)</f>
        <v>758</v>
      </c>
      <c r="M40" s="17">
        <f>SUM(M34:M39)</f>
        <v>1</v>
      </c>
      <c r="N40" s="80">
        <f>SUM(N34:N39)</f>
        <v>2017016.2599999998</v>
      </c>
      <c r="O40" s="81">
        <f>SUM(O34:O39)</f>
        <v>2313656.87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592</v>
      </c>
      <c r="C41" s="8">
        <f>IF(B41,B41/$B$46,"")</f>
        <v>0.78100263852242746</v>
      </c>
      <c r="D41" s="13">
        <f t="shared" si="15"/>
        <v>343733.89999999997</v>
      </c>
      <c r="E41" s="14">
        <f t="shared" si="16"/>
        <v>410055.12</v>
      </c>
      <c r="F41" s="21">
        <f>IF(E41,E41/$E$46,"")</f>
        <v>0.1772324692209005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hidden="1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3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35">
      <c r="A46" s="61" t="s">
        <v>0</v>
      </c>
      <c r="B46" s="16">
        <f>SUM(B34:B45)</f>
        <v>758</v>
      </c>
      <c r="C46" s="17">
        <f>SUM(C34:C45)</f>
        <v>1</v>
      </c>
      <c r="D46" s="18">
        <f>SUM(D34:D45)</f>
        <v>2017016.26</v>
      </c>
      <c r="E46" s="18">
        <f>SUM(E34:E45)</f>
        <v>2313656.87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3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c523da-d425-4f99-a8e5-5c2e3b2a633d">
      <Terms xmlns="http://schemas.microsoft.com/office/infopath/2007/PartnerControls"/>
    </lcf76f155ced4ddcb4097134ff3c332f>
    <TaxCatchAll xmlns="fe2c56db-766c-4c36-b3e5-267db87031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9B9B56904BF949B5686BF4A38EDA2A" ma:contentTypeVersion="15" ma:contentTypeDescription="Crear nuevo documento." ma:contentTypeScope="" ma:versionID="eac105b7083fcfa1ba40dcab95034b97">
  <xsd:schema xmlns:xsd="http://www.w3.org/2001/XMLSchema" xmlns:xs="http://www.w3.org/2001/XMLSchema" xmlns:p="http://schemas.microsoft.com/office/2006/metadata/properties" xmlns:ns2="0cc523da-d425-4f99-a8e5-5c2e3b2a633d" xmlns:ns3="fe2c56db-766c-4c36-b3e5-267db87031a2" targetNamespace="http://schemas.microsoft.com/office/2006/metadata/properties" ma:root="true" ma:fieldsID="a4327b817a3855fc9d87ad8084b6b329" ns2:_="" ns3:_="">
    <xsd:import namespace="0cc523da-d425-4f99-a8e5-5c2e3b2a633d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523da-d425-4f99-a8e5-5c2e3b2a63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9b152b31-2f70-47a2-955d-47e10eaa16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1a09c49-242a-4d4c-82d1-3bbd2dc8038b}" ma:internalName="TaxCatchAll" ma:showField="CatchAllData" ma:web="fe2c56db-766c-4c36-b3e5-267db87031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786F4A-C14F-433B-A170-BE9F5D9534B4}">
  <ds:schemaRefs>
    <ds:schemaRef ds:uri="0cc523da-d425-4f99-a8e5-5c2e3b2a633d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fe2c56db-766c-4c36-b3e5-267db87031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0D9AD2-8967-4BCC-A541-87B7FA8172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3D37CB-3579-49AC-ADA2-CD7C55125F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523da-d425-4f99-a8e5-5c2e3b2a633d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2023-05-23T08:32:47Z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0x010100C69B9B56904BF949B5686BF4A38EDA2A</vt:lpwstr>
  </property>
  <property fmtid="{D5CDD505-2E9C-101B-9397-08002B2CF9AE}" pid="3" name="MediaServiceImageTags">
    <vt:lpwstr/>
  </property>
</Properties>
</file>