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0" yWindow="-110" windowWidth="19300" windowHeight="10900" tabRatio="700" firstSheet="1" activeTab="4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/>
  <c r="E44" i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/>
  <c r="S23" i="7"/>
  <c r="Q23" i="7"/>
  <c r="R23" i="7"/>
  <c r="O23" i="7"/>
  <c r="P23" i="7" s="1"/>
  <c r="N23" i="7"/>
  <c r="L23" i="7"/>
  <c r="M23" i="7" s="1"/>
  <c r="J23" i="7"/>
  <c r="K23" i="7" s="1"/>
  <c r="I23" i="7"/>
  <c r="G23" i="7"/>
  <c r="H23" i="7"/>
  <c r="E23" i="7"/>
  <c r="D23" i="7"/>
  <c r="B23" i="7"/>
  <c r="B8" i="7"/>
  <c r="B8" i="6"/>
  <c r="B8" i="5"/>
  <c r="B8" i="4"/>
  <c r="AD22" i="7"/>
  <c r="AE22" i="7" s="1"/>
  <c r="AC22" i="7"/>
  <c r="AA22" i="7"/>
  <c r="AB22" i="7"/>
  <c r="Y22" i="7"/>
  <c r="Z22" i="7" s="1"/>
  <c r="X22" i="7"/>
  <c r="V22" i="7"/>
  <c r="W22" i="7" s="1"/>
  <c r="T22" i="7"/>
  <c r="U22" i="7" s="1"/>
  <c r="S22" i="7"/>
  <c r="Q22" i="7"/>
  <c r="R22" i="7" s="1"/>
  <c r="O22" i="7"/>
  <c r="P22" i="7"/>
  <c r="N22" i="7"/>
  <c r="L22" i="7"/>
  <c r="M22" i="7" s="1"/>
  <c r="J22" i="7"/>
  <c r="I22" i="7"/>
  <c r="G22" i="7"/>
  <c r="H22" i="7" s="1"/>
  <c r="E22" i="7"/>
  <c r="D22" i="7"/>
  <c r="B22" i="7"/>
  <c r="C22" i="7" s="1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C20" i="1" s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Z20" i="7" s="1"/>
  <c r="E21" i="7"/>
  <c r="F21" i="7" s="1"/>
  <c r="J21" i="7"/>
  <c r="O21" i="7"/>
  <c r="AD21" i="7"/>
  <c r="T21" i="7"/>
  <c r="U21" i="7" s="1"/>
  <c r="Y21" i="7"/>
  <c r="J14" i="7"/>
  <c r="O14" i="7"/>
  <c r="E14" i="7"/>
  <c r="F14" i="7" s="1"/>
  <c r="T14" i="7"/>
  <c r="U14" i="7"/>
  <c r="Y14" i="7"/>
  <c r="AD14" i="7"/>
  <c r="AE14" i="7" s="1"/>
  <c r="J15" i="7"/>
  <c r="O15" i="7"/>
  <c r="E15" i="7"/>
  <c r="T15" i="7"/>
  <c r="U15" i="7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T17" i="7"/>
  <c r="U17" i="7" s="1"/>
  <c r="Y17" i="7"/>
  <c r="Z17" i="7" s="1"/>
  <c r="AD17" i="7"/>
  <c r="J18" i="7"/>
  <c r="O18" i="7"/>
  <c r="AD18" i="7"/>
  <c r="E18" i="7"/>
  <c r="T18" i="7"/>
  <c r="U18" i="7" s="1"/>
  <c r="Y18" i="7"/>
  <c r="Z18" i="7" s="1"/>
  <c r="J19" i="7"/>
  <c r="O19" i="7"/>
  <c r="AD19" i="7"/>
  <c r="AE19" i="7" s="1"/>
  <c r="E19" i="7"/>
  <c r="T19" i="7"/>
  <c r="U19" i="7" s="1"/>
  <c r="Y19" i="7"/>
  <c r="Z19" i="7" s="1"/>
  <c r="I24" i="7"/>
  <c r="D24" i="7"/>
  <c r="N24" i="7"/>
  <c r="S24" i="7"/>
  <c r="X24" i="7"/>
  <c r="AC24" i="7"/>
  <c r="I16" i="7"/>
  <c r="N16" i="7"/>
  <c r="D37" i="7" s="1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D38" i="7" s="1"/>
  <c r="S17" i="7"/>
  <c r="X17" i="7"/>
  <c r="AC17" i="7"/>
  <c r="I18" i="7"/>
  <c r="N18" i="7"/>
  <c r="AC18" i="7"/>
  <c r="AC25" i="7" s="1"/>
  <c r="N38" i="7" s="1"/>
  <c r="D18" i="7"/>
  <c r="S18" i="7"/>
  <c r="X18" i="7"/>
  <c r="I19" i="7"/>
  <c r="N19" i="7"/>
  <c r="AC19" i="7"/>
  <c r="D19" i="7"/>
  <c r="S19" i="7"/>
  <c r="X19" i="7"/>
  <c r="G24" i="7"/>
  <c r="H24" i="7" s="1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/>
  <c r="AA16" i="7"/>
  <c r="AB16" i="7" s="1"/>
  <c r="B13" i="7"/>
  <c r="G13" i="7"/>
  <c r="L13" i="7"/>
  <c r="Q13" i="7"/>
  <c r="V13" i="7"/>
  <c r="W13" i="7"/>
  <c r="AA13" i="7"/>
  <c r="AB13" i="7" s="1"/>
  <c r="B20" i="7"/>
  <c r="G20" i="7"/>
  <c r="L20" i="7"/>
  <c r="AA20" i="7"/>
  <c r="Q20" i="7"/>
  <c r="R20" i="7" s="1"/>
  <c r="V20" i="7"/>
  <c r="W20" i="7" s="1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C14" i="7" s="1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/>
  <c r="B17" i="7"/>
  <c r="C17" i="7" s="1"/>
  <c r="Q17" i="7"/>
  <c r="R17" i="7" s="1"/>
  <c r="V17" i="7"/>
  <c r="W17" i="7"/>
  <c r="AA17" i="7"/>
  <c r="AB17" i="7" s="1"/>
  <c r="G18" i="7"/>
  <c r="L18" i="7"/>
  <c r="AA18" i="7"/>
  <c r="AB18" i="7" s="1"/>
  <c r="B18" i="7"/>
  <c r="C18" i="7" s="1"/>
  <c r="Q18" i="7"/>
  <c r="R18" i="7" s="1"/>
  <c r="V18" i="7"/>
  <c r="W18" i="7"/>
  <c r="G19" i="7"/>
  <c r="L19" i="7"/>
  <c r="AA19" i="7"/>
  <c r="B19" i="7"/>
  <c r="Q19" i="7"/>
  <c r="R19" i="7" s="1"/>
  <c r="V19" i="7"/>
  <c r="W19" i="7" s="1"/>
  <c r="R15" i="7"/>
  <c r="J25" i="6"/>
  <c r="K20" i="6" s="1"/>
  <c r="E25" i="6"/>
  <c r="O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/>
  <c r="N25" i="6"/>
  <c r="N36" i="6" s="1"/>
  <c r="X25" i="6"/>
  <c r="N38" i="6" s="1"/>
  <c r="S25" i="6"/>
  <c r="N37" i="6" s="1"/>
  <c r="AC25" i="6"/>
  <c r="N39" i="6" s="1"/>
  <c r="G25" i="6"/>
  <c r="H15" i="6" s="1"/>
  <c r="B25" i="6"/>
  <c r="L34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F35" i="6" s="1"/>
  <c r="E36" i="6"/>
  <c r="E37" i="6"/>
  <c r="F37" i="6" s="1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C37" i="6" s="1"/>
  <c r="B38" i="6"/>
  <c r="C38" i="6" s="1"/>
  <c r="B39" i="6"/>
  <c r="B40" i="6"/>
  <c r="B41" i="6"/>
  <c r="AE13" i="6"/>
  <c r="AE14" i="6"/>
  <c r="AE15" i="6"/>
  <c r="AE16" i="6"/>
  <c r="AE25" i="6" s="1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25" i="6" s="1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C35" i="5" s="1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6" i="5"/>
  <c r="M17" i="5"/>
  <c r="M21" i="5"/>
  <c r="K16" i="5"/>
  <c r="K17" i="5"/>
  <c r="H16" i="5"/>
  <c r="H17" i="5"/>
  <c r="H21" i="5"/>
  <c r="F13" i="5"/>
  <c r="F14" i="5"/>
  <c r="F15" i="5"/>
  <c r="F16" i="5"/>
  <c r="F17" i="5"/>
  <c r="F18" i="5"/>
  <c r="C16" i="5"/>
  <c r="C17" i="5"/>
  <c r="C18" i="5"/>
  <c r="C21" i="5"/>
  <c r="E45" i="4"/>
  <c r="E34" i="4"/>
  <c r="E35" i="4"/>
  <c r="E36" i="4"/>
  <c r="E37" i="4"/>
  <c r="F37" i="4" s="1"/>
  <c r="E38" i="4"/>
  <c r="F38" i="4" s="1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25" i="4" s="1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5" i="4" s="1"/>
  <c r="M16" i="4"/>
  <c r="M17" i="4"/>
  <c r="M21" i="4"/>
  <c r="M24" i="4"/>
  <c r="J25" i="4"/>
  <c r="K13" i="4" s="1"/>
  <c r="K16" i="4"/>
  <c r="K17" i="4"/>
  <c r="I25" i="4"/>
  <c r="N35" i="4" s="1"/>
  <c r="G25" i="4"/>
  <c r="L35" i="4" s="1"/>
  <c r="H16" i="4"/>
  <c r="H17" i="4"/>
  <c r="H21" i="4"/>
  <c r="E25" i="4"/>
  <c r="F19" i="4" s="1"/>
  <c r="F18" i="4"/>
  <c r="F13" i="4"/>
  <c r="F16" i="4"/>
  <c r="F17" i="4"/>
  <c r="F21" i="4"/>
  <c r="F24" i="4"/>
  <c r="D25" i="4"/>
  <c r="N34" i="4" s="1"/>
  <c r="B25" i="4"/>
  <c r="L34" i="4" s="1"/>
  <c r="C16" i="4"/>
  <c r="C17" i="4"/>
  <c r="C21" i="4"/>
  <c r="C24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F20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13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4" i="1"/>
  <c r="M24" i="1"/>
  <c r="M21" i="1"/>
  <c r="M17" i="1"/>
  <c r="M16" i="1"/>
  <c r="M14" i="1"/>
  <c r="K24" i="1"/>
  <c r="K17" i="1"/>
  <c r="K16" i="1"/>
  <c r="K14" i="1"/>
  <c r="H21" i="1"/>
  <c r="H17" i="1"/>
  <c r="C24" i="1"/>
  <c r="C21" i="1"/>
  <c r="C18" i="1"/>
  <c r="C17" i="1"/>
  <c r="C16" i="1"/>
  <c r="C15" i="1"/>
  <c r="C14" i="1"/>
  <c r="E45" i="1"/>
  <c r="F45" i="1" s="1"/>
  <c r="E42" i="1"/>
  <c r="E34" i="1"/>
  <c r="E41" i="1"/>
  <c r="E35" i="1"/>
  <c r="F35" i="1" s="1"/>
  <c r="E36" i="1"/>
  <c r="E37" i="1"/>
  <c r="F37" i="1" s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C35" i="1" s="1"/>
  <c r="B36" i="1"/>
  <c r="B37" i="1"/>
  <c r="C37" i="1" s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 s="1"/>
  <c r="R13" i="1"/>
  <c r="P13" i="1"/>
  <c r="F14" i="1"/>
  <c r="F15" i="1"/>
  <c r="F16" i="1"/>
  <c r="F17" i="1"/>
  <c r="F18" i="1"/>
  <c r="F21" i="1"/>
  <c r="P16" i="1"/>
  <c r="P16" i="5"/>
  <c r="P16" i="4"/>
  <c r="AE16" i="7"/>
  <c r="F22" i="1"/>
  <c r="F23" i="1"/>
  <c r="F24" i="1"/>
  <c r="C22" i="1"/>
  <c r="C23" i="1"/>
  <c r="F22" i="6"/>
  <c r="C22" i="6"/>
  <c r="H20" i="6"/>
  <c r="H19" i="6"/>
  <c r="P19" i="6"/>
  <c r="P14" i="6"/>
  <c r="Z21" i="6"/>
  <c r="L35" i="6"/>
  <c r="H22" i="6"/>
  <c r="K22" i="6"/>
  <c r="H22" i="5"/>
  <c r="O38" i="5"/>
  <c r="P38" i="5" s="1"/>
  <c r="K22" i="5"/>
  <c r="U25" i="5"/>
  <c r="M14" i="4"/>
  <c r="P21" i="4"/>
  <c r="H19" i="4"/>
  <c r="H22" i="4"/>
  <c r="K22" i="4"/>
  <c r="Z21" i="4"/>
  <c r="K21" i="1"/>
  <c r="H16" i="1"/>
  <c r="H14" i="1"/>
  <c r="H24" i="1"/>
  <c r="Z18" i="6"/>
  <c r="C20" i="6"/>
  <c r="C13" i="6"/>
  <c r="F14" i="6"/>
  <c r="R16" i="6"/>
  <c r="U16" i="6"/>
  <c r="U13" i="6"/>
  <c r="H18" i="6"/>
  <c r="H13" i="6"/>
  <c r="H24" i="6"/>
  <c r="H14" i="6"/>
  <c r="K14" i="6"/>
  <c r="K21" i="6"/>
  <c r="F13" i="6"/>
  <c r="W19" i="6"/>
  <c r="W18" i="6"/>
  <c r="K24" i="6"/>
  <c r="F43" i="6"/>
  <c r="H14" i="5"/>
  <c r="H24" i="5"/>
  <c r="K15" i="5"/>
  <c r="K18" i="5"/>
  <c r="K14" i="5"/>
  <c r="K21" i="5"/>
  <c r="P13" i="5"/>
  <c r="P19" i="5"/>
  <c r="P14" i="5"/>
  <c r="W18" i="5"/>
  <c r="R16" i="5"/>
  <c r="K20" i="5"/>
  <c r="C14" i="5"/>
  <c r="C13" i="5"/>
  <c r="F23" i="7"/>
  <c r="F43" i="5"/>
  <c r="AE21" i="5"/>
  <c r="AE20" i="5"/>
  <c r="F21" i="5"/>
  <c r="F20" i="5"/>
  <c r="P21" i="5"/>
  <c r="C43" i="6"/>
  <c r="P15" i="4"/>
  <c r="H15" i="4"/>
  <c r="H18" i="4"/>
  <c r="H14" i="4"/>
  <c r="K14" i="4"/>
  <c r="C15" i="4"/>
  <c r="F15" i="4"/>
  <c r="P14" i="4"/>
  <c r="P13" i="4"/>
  <c r="P18" i="4"/>
  <c r="H24" i="4"/>
  <c r="K19" i="4"/>
  <c r="K24" i="4"/>
  <c r="C14" i="4"/>
  <c r="F14" i="4"/>
  <c r="K21" i="4"/>
  <c r="AD25" i="7"/>
  <c r="O38" i="7" s="1"/>
  <c r="P38" i="7" s="1"/>
  <c r="H20" i="4"/>
  <c r="W17" i="4"/>
  <c r="Z17" i="4"/>
  <c r="C18" i="4"/>
  <c r="H13" i="4"/>
  <c r="W20" i="4"/>
  <c r="O36" i="4"/>
  <c r="P20" i="4"/>
  <c r="F43" i="4"/>
  <c r="K22" i="7"/>
  <c r="Z14" i="7"/>
  <c r="C24" i="7"/>
  <c r="P17" i="7"/>
  <c r="P16" i="7"/>
  <c r="Z16" i="7"/>
  <c r="M16" i="7"/>
  <c r="F43" i="1"/>
  <c r="F44" i="1"/>
  <c r="F24" i="7"/>
  <c r="C23" i="7"/>
  <c r="F22" i="7"/>
  <c r="C43" i="5"/>
  <c r="C43" i="4"/>
  <c r="K24" i="7"/>
  <c r="F42" i="6"/>
  <c r="U13" i="7"/>
  <c r="U16" i="7"/>
  <c r="F45" i="6"/>
  <c r="AB19" i="7"/>
  <c r="C45" i="6"/>
  <c r="C45" i="5"/>
  <c r="AE20" i="7"/>
  <c r="C37" i="5"/>
  <c r="F37" i="5"/>
  <c r="F35" i="5"/>
  <c r="F42" i="5"/>
  <c r="Z21" i="7"/>
  <c r="AE18" i="7"/>
  <c r="AE21" i="7"/>
  <c r="AE17" i="7"/>
  <c r="F35" i="4"/>
  <c r="C35" i="4"/>
  <c r="F42" i="4"/>
  <c r="F45" i="4"/>
  <c r="C45" i="4"/>
  <c r="K14" i="7"/>
  <c r="K16" i="7"/>
  <c r="AB20" i="7"/>
  <c r="R13" i="7"/>
  <c r="K21" i="7"/>
  <c r="P14" i="7"/>
  <c r="H16" i="7"/>
  <c r="H14" i="7"/>
  <c r="M19" i="4" l="1"/>
  <c r="M13" i="5"/>
  <c r="M19" i="5"/>
  <c r="M18" i="6"/>
  <c r="K18" i="6"/>
  <c r="P20" i="6"/>
  <c r="K15" i="6"/>
  <c r="K13" i="6"/>
  <c r="K25" i="6" s="1"/>
  <c r="M13" i="6"/>
  <c r="M19" i="6"/>
  <c r="K19" i="6"/>
  <c r="M20" i="6"/>
  <c r="O35" i="6"/>
  <c r="O40" i="6" s="1"/>
  <c r="P34" i="6" s="1"/>
  <c r="F20" i="6"/>
  <c r="H20" i="5"/>
  <c r="M20" i="5"/>
  <c r="K19" i="5"/>
  <c r="K13" i="5"/>
  <c r="H15" i="5"/>
  <c r="H19" i="5"/>
  <c r="F19" i="5"/>
  <c r="C19" i="5"/>
  <c r="P18" i="5"/>
  <c r="P15" i="5"/>
  <c r="P25" i="5" s="1"/>
  <c r="P20" i="5"/>
  <c r="M15" i="5"/>
  <c r="C20" i="5"/>
  <c r="M18" i="5"/>
  <c r="H18" i="5"/>
  <c r="H13" i="5"/>
  <c r="D46" i="5"/>
  <c r="C15" i="5"/>
  <c r="C25" i="5" s="1"/>
  <c r="M20" i="4"/>
  <c r="F20" i="4"/>
  <c r="O34" i="4"/>
  <c r="C19" i="4"/>
  <c r="C25" i="4" s="1"/>
  <c r="M13" i="4"/>
  <c r="K20" i="4"/>
  <c r="C20" i="4"/>
  <c r="L36" i="4"/>
  <c r="L40" i="4" s="1"/>
  <c r="M35" i="4" s="1"/>
  <c r="M18" i="4"/>
  <c r="K18" i="4"/>
  <c r="K15" i="4"/>
  <c r="O35" i="4"/>
  <c r="B46" i="4"/>
  <c r="C40" i="4" s="1"/>
  <c r="P25" i="4"/>
  <c r="W25" i="4"/>
  <c r="Y25" i="7"/>
  <c r="O39" i="7" s="1"/>
  <c r="P39" i="7" s="1"/>
  <c r="R25" i="5"/>
  <c r="F25" i="4"/>
  <c r="X25" i="7"/>
  <c r="N39" i="7" s="1"/>
  <c r="D42" i="7"/>
  <c r="W25" i="6"/>
  <c r="D46" i="6"/>
  <c r="H25" i="6"/>
  <c r="W25" i="1"/>
  <c r="H15" i="1"/>
  <c r="F25" i="6"/>
  <c r="R25" i="1"/>
  <c r="F25" i="5"/>
  <c r="E46" i="6"/>
  <c r="F39" i="6" s="1"/>
  <c r="B35" i="7"/>
  <c r="C35" i="7" s="1"/>
  <c r="D35" i="7"/>
  <c r="S25" i="7"/>
  <c r="N37" i="7" s="1"/>
  <c r="E39" i="7"/>
  <c r="E38" i="7"/>
  <c r="F38" i="7" s="1"/>
  <c r="E37" i="7"/>
  <c r="F37" i="7" s="1"/>
  <c r="AA25" i="7"/>
  <c r="L38" i="7" s="1"/>
  <c r="M38" i="7" s="1"/>
  <c r="F19" i="1"/>
  <c r="H25" i="4"/>
  <c r="B46" i="6"/>
  <c r="C39" i="6" s="1"/>
  <c r="B37" i="7"/>
  <c r="C37" i="7" s="1"/>
  <c r="B39" i="7"/>
  <c r="P25" i="6"/>
  <c r="U25" i="4"/>
  <c r="AE25" i="4"/>
  <c r="W25" i="5"/>
  <c r="Z25" i="5"/>
  <c r="AB25" i="5"/>
  <c r="AE25" i="5"/>
  <c r="Q25" i="7"/>
  <c r="L37" i="7" s="1"/>
  <c r="E43" i="7"/>
  <c r="F43" i="7" s="1"/>
  <c r="C19" i="1"/>
  <c r="AB25" i="1"/>
  <c r="D46" i="4"/>
  <c r="E46" i="4"/>
  <c r="F40" i="4" s="1"/>
  <c r="E46" i="5"/>
  <c r="F41" i="5" s="1"/>
  <c r="D39" i="7"/>
  <c r="P15" i="1"/>
  <c r="M15" i="1"/>
  <c r="H13" i="1"/>
  <c r="K19" i="1"/>
  <c r="M20" i="1"/>
  <c r="H19" i="1"/>
  <c r="D40" i="7"/>
  <c r="P19" i="1"/>
  <c r="P20" i="1"/>
  <c r="M18" i="1"/>
  <c r="J25" i="7"/>
  <c r="K13" i="7" s="1"/>
  <c r="E41" i="7"/>
  <c r="D25" i="7"/>
  <c r="N34" i="7" s="1"/>
  <c r="O40" i="4"/>
  <c r="P35" i="4" s="1"/>
  <c r="E42" i="7"/>
  <c r="F42" i="7" s="1"/>
  <c r="M14" i="7"/>
  <c r="AE25" i="7"/>
  <c r="E36" i="7"/>
  <c r="B46" i="5"/>
  <c r="R25" i="6"/>
  <c r="Z25" i="1"/>
  <c r="L25" i="7"/>
  <c r="N25" i="7"/>
  <c r="N36" i="7" s="1"/>
  <c r="D45" i="7"/>
  <c r="F17" i="7"/>
  <c r="E45" i="7"/>
  <c r="F45" i="7" s="1"/>
  <c r="E44" i="7"/>
  <c r="F44" i="7" s="1"/>
  <c r="E40" i="7"/>
  <c r="T25" i="7"/>
  <c r="O37" i="7" s="1"/>
  <c r="P37" i="7" s="1"/>
  <c r="H20" i="1"/>
  <c r="AB25" i="6"/>
  <c r="E34" i="7"/>
  <c r="V25" i="7"/>
  <c r="L39" i="7" s="1"/>
  <c r="M39" i="7" s="1"/>
  <c r="E25" i="7"/>
  <c r="F19" i="7" s="1"/>
  <c r="U25" i="1"/>
  <c r="F18" i="7"/>
  <c r="R16" i="7"/>
  <c r="R25" i="7" s="1"/>
  <c r="C25" i="6"/>
  <c r="E35" i="7"/>
  <c r="B36" i="7"/>
  <c r="R25" i="4"/>
  <c r="C35" i="6"/>
  <c r="F13" i="1"/>
  <c r="F25" i="1" s="1"/>
  <c r="L36" i="1"/>
  <c r="AE25" i="1"/>
  <c r="M19" i="1"/>
  <c r="O35" i="1"/>
  <c r="AB25" i="4"/>
  <c r="Z25" i="6"/>
  <c r="B38" i="7"/>
  <c r="C38" i="7" s="1"/>
  <c r="B34" i="7"/>
  <c r="I25" i="7"/>
  <c r="N35" i="7" s="1"/>
  <c r="B44" i="7"/>
  <c r="C44" i="7" s="1"/>
  <c r="D41" i="7"/>
  <c r="P21" i="7"/>
  <c r="O25" i="7"/>
  <c r="P15" i="7" s="1"/>
  <c r="B42" i="7"/>
  <c r="C42" i="7" s="1"/>
  <c r="B43" i="7"/>
  <c r="C43" i="7" s="1"/>
  <c r="B45" i="7"/>
  <c r="C45" i="7" s="1"/>
  <c r="K15" i="1"/>
  <c r="K13" i="1"/>
  <c r="K18" i="1"/>
  <c r="D46" i="1"/>
  <c r="D44" i="7"/>
  <c r="D43" i="7"/>
  <c r="D34" i="7"/>
  <c r="D36" i="7"/>
  <c r="H18" i="1"/>
  <c r="B41" i="7"/>
  <c r="G25" i="7"/>
  <c r="H19" i="7" s="1"/>
  <c r="O34" i="1"/>
  <c r="E46" i="1"/>
  <c r="F40" i="1" s="1"/>
  <c r="B46" i="1"/>
  <c r="C36" i="1" s="1"/>
  <c r="B25" i="7"/>
  <c r="C19" i="7" s="1"/>
  <c r="C13" i="1"/>
  <c r="C25" i="1" s="1"/>
  <c r="B40" i="7"/>
  <c r="L34" i="1"/>
  <c r="Z25" i="7"/>
  <c r="P37" i="6"/>
  <c r="N40" i="6"/>
  <c r="L40" i="6"/>
  <c r="M34" i="6" s="1"/>
  <c r="M37" i="6"/>
  <c r="W25" i="7"/>
  <c r="O40" i="5"/>
  <c r="P34" i="5" s="1"/>
  <c r="N40" i="5"/>
  <c r="L40" i="5"/>
  <c r="M35" i="5" s="1"/>
  <c r="AB25" i="7"/>
  <c r="M38" i="4"/>
  <c r="N40" i="4"/>
  <c r="U25" i="7"/>
  <c r="N40" i="1"/>
  <c r="M37" i="7"/>
  <c r="F42" i="1"/>
  <c r="K25" i="5" l="1"/>
  <c r="M25" i="5"/>
  <c r="F34" i="6"/>
  <c r="F36" i="6"/>
  <c r="C34" i="6"/>
  <c r="C36" i="6"/>
  <c r="M25" i="6"/>
  <c r="F41" i="6"/>
  <c r="F40" i="6"/>
  <c r="C41" i="6"/>
  <c r="C40" i="6"/>
  <c r="P36" i="6"/>
  <c r="M36" i="6"/>
  <c r="P35" i="6"/>
  <c r="M35" i="6"/>
  <c r="H25" i="5"/>
  <c r="F40" i="5"/>
  <c r="C34" i="5"/>
  <c r="C40" i="5"/>
  <c r="C41" i="5"/>
  <c r="M34" i="5"/>
  <c r="P36" i="5"/>
  <c r="M36" i="5"/>
  <c r="F36" i="5"/>
  <c r="F34" i="5"/>
  <c r="F39" i="5"/>
  <c r="P35" i="5"/>
  <c r="C36" i="5"/>
  <c r="C39" i="5"/>
  <c r="F15" i="7"/>
  <c r="C15" i="7"/>
  <c r="M25" i="4"/>
  <c r="K25" i="4"/>
  <c r="F39" i="4"/>
  <c r="F41" i="4"/>
  <c r="P34" i="4"/>
  <c r="C36" i="4"/>
  <c r="C41" i="4"/>
  <c r="M34" i="4"/>
  <c r="P36" i="4"/>
  <c r="M36" i="4"/>
  <c r="C34" i="4"/>
  <c r="C39" i="4"/>
  <c r="F34" i="4"/>
  <c r="F36" i="4"/>
  <c r="K18" i="7"/>
  <c r="K15" i="7"/>
  <c r="M18" i="7"/>
  <c r="M15" i="7"/>
  <c r="M20" i="7"/>
  <c r="O35" i="7"/>
  <c r="K19" i="7"/>
  <c r="K20" i="7"/>
  <c r="M25" i="1"/>
  <c r="N40" i="7"/>
  <c r="P25" i="1"/>
  <c r="M19" i="7"/>
  <c r="M13" i="7"/>
  <c r="L36" i="7"/>
  <c r="H25" i="1"/>
  <c r="F13" i="7"/>
  <c r="F20" i="7"/>
  <c r="O34" i="7"/>
  <c r="D46" i="7"/>
  <c r="E46" i="7"/>
  <c r="F36" i="7" s="1"/>
  <c r="F35" i="7"/>
  <c r="O36" i="7"/>
  <c r="P13" i="7"/>
  <c r="P20" i="7"/>
  <c r="P18" i="7"/>
  <c r="P19" i="7"/>
  <c r="B46" i="7"/>
  <c r="C36" i="7" s="1"/>
  <c r="C40" i="1"/>
  <c r="F41" i="1"/>
  <c r="F36" i="1"/>
  <c r="F39" i="1"/>
  <c r="F34" i="1"/>
  <c r="K25" i="1"/>
  <c r="C39" i="1"/>
  <c r="L35" i="7"/>
  <c r="H13" i="7"/>
  <c r="H18" i="7"/>
  <c r="H15" i="7"/>
  <c r="H20" i="7"/>
  <c r="O40" i="1"/>
  <c r="P34" i="1" s="1"/>
  <c r="C41" i="1"/>
  <c r="C34" i="1"/>
  <c r="L40" i="1"/>
  <c r="M36" i="1" s="1"/>
  <c r="C13" i="7"/>
  <c r="C20" i="7"/>
  <c r="L34" i="7"/>
  <c r="C46" i="6" l="1"/>
  <c r="F46" i="6"/>
  <c r="P40" i="6"/>
  <c r="M40" i="6"/>
  <c r="P40" i="5"/>
  <c r="M40" i="5"/>
  <c r="F46" i="5"/>
  <c r="C46" i="5"/>
  <c r="P40" i="4"/>
  <c r="M40" i="4"/>
  <c r="C46" i="4"/>
  <c r="F46" i="4"/>
  <c r="K25" i="7"/>
  <c r="M25" i="7"/>
  <c r="H25" i="7"/>
  <c r="F46" i="1"/>
  <c r="F34" i="7"/>
  <c r="F39" i="7"/>
  <c r="F41" i="7"/>
  <c r="F40" i="7"/>
  <c r="C46" i="1"/>
  <c r="F25" i="7"/>
  <c r="O40" i="7"/>
  <c r="P25" i="7"/>
  <c r="P35" i="1"/>
  <c r="P36" i="1"/>
  <c r="C41" i="7"/>
  <c r="C40" i="7"/>
  <c r="C34" i="7"/>
  <c r="C39" i="7"/>
  <c r="M34" i="1"/>
  <c r="M35" i="1"/>
  <c r="C25" i="7"/>
  <c r="L40" i="7"/>
  <c r="M36" i="7" s="1"/>
  <c r="P40" i="1" l="1"/>
  <c r="C46" i="7"/>
  <c r="F46" i="7"/>
  <c r="P34" i="7"/>
  <c r="P35" i="7"/>
  <c r="P36" i="7"/>
  <c r="M34" i="7"/>
  <c r="M35" i="7"/>
  <c r="M40" i="1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<sst xmlns="http://schemas.openxmlformats.org/spreadsheetml/2006/main" count="457" uniqueCount="62">
  <si>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</si>
  <si>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</si>
  <si>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</si>
  <si>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</si>
  <si>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</si>
  <si>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</si>
  <si>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</si>
  <si>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</si>
  <si>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</si>
  <si>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</si>
  <si>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</si>
  <si>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</si>
  <si>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</si>
  <si>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</si>
  <si>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</si>
  <si>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</si>
  <si>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</si>
  <si>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</si>
  <si>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</si>
  <si>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</si>
  <si>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</si>
  <si>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</si>
  <si>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</si>
  <si>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</si>
  <si>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</si>
  <si>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</si>
  <si>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</si>
  <si>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</si>
  <si>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</si>
  <si>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</si>
  <si>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</si>
  <si>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</si>
  <si>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</si>
  <si>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</si>
  <si>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</si>
  <si>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</si>
  <si>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</si>
  <si>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</si>
  <si>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</si>
  <si>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</si>
  <si>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</si>
  <si>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</si>
  <si>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</si>
  <si>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</si>
  <si>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</si>
  <si>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</si>
  <si>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</si>
  <si>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</si>
  <si>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</si>
  <si>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</si>
  <si>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</si>
  <si>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</si>
  <si>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</si>
  <si>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</si>
  <si>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</si>
  <si>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ANY 2021</t>
  </si>
  <si>
    <t>TRACTAMENT I SELECCIÓ DE RESIDUS, S.A.</t>
  </si>
  <si>
    <t>1 de gener a 31 de març de 2022</t>
  </si>
  <si>
    <t>1 d'abril a 30 de juny de 2022</t>
  </si>
  <si>
    <t>1 de juliol a 30 de setembre de 2022</t>
  </si>
  <si>
    <t>1 d'octubre a 31 de desembre de 2022</t>
  </si>
  <si>
    <t>1 de gener a 31 de desembre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</si>
</sst>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sz val="10"/>
      <name val="Verdana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165" fontId="4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6C-4D23-B733-1F89D7C2B592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6C-4D23-B733-1F89D7C2B592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6C-4D23-B733-1F89D7C2B592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6C-4D23-B733-1F89D7C2B592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6C-4D23-B733-1F89D7C2B592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6C-4D23-B733-1F89D7C2B592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6C-4D23-B733-1F89D7C2B592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6C-4D23-B733-1F89D7C2B592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6C-4D23-B733-1F89D7C2B592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6C-4D23-B733-1F89D7C2B5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23</c:v>
                </c:pt>
                <c:pt idx="1">
                  <c:v>0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471</c:v>
                </c:pt>
                <c:pt idx="7">
                  <c:v>1333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A6C-4D23-B733-1F89D7C2B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9C-4099-A85A-93EFD484AD08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9C-4099-A85A-93EFD484AD08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9C-4099-A85A-93EFD484AD08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9C-4099-A85A-93EFD484AD08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9C-4099-A85A-93EFD484AD08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9C-4099-A85A-93EFD484AD08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9C-4099-A85A-93EFD484AD08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9C-4099-A85A-93EFD484AD08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9C-4099-A85A-93EFD484AD08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9C-4099-A85A-93EFD484AD0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6183387.8499999996</c:v>
                </c:pt>
                <c:pt idx="1">
                  <c:v>0</c:v>
                </c:pt>
                <c:pt idx="2">
                  <c:v>693440.90999999992</c:v>
                </c:pt>
                <c:pt idx="3">
                  <c:v>0</c:v>
                </c:pt>
                <c:pt idx="4">
                  <c:v>0</c:v>
                </c:pt>
                <c:pt idx="5">
                  <c:v>5280788.1100000003</c:v>
                </c:pt>
                <c:pt idx="6">
                  <c:v>502635.25</c:v>
                </c:pt>
                <c:pt idx="7">
                  <c:v>1705913.4800000002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99C-4099-A85A-93EFD484AD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DF-42B6-87E0-B509291B6DD0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DF-42B6-87E0-B509291B6DD0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DF-42B6-87E0-B509291B6DD0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DF-42B6-87E0-B509291B6DD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39</c:v>
                </c:pt>
                <c:pt idx="1">
                  <c:v>741</c:v>
                </c:pt>
                <c:pt idx="2">
                  <c:v>1082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DF-42B6-87E0-B509291B6D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A-446B-BFB6-1C04B4BEBD33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A-446B-BFB6-1C04B4BEBD33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A-446B-BFB6-1C04B4BEBD33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A-446B-BFB6-1C04B4BEBD33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2A-446B-BFB6-1C04B4BEBD33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2A-446B-BFB6-1C04B4BEBD3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216977.58000000002</c:v>
                </c:pt>
                <c:pt idx="1">
                  <c:v>7789787.9600000009</c:v>
                </c:pt>
                <c:pt idx="2">
                  <c:v>6359400.0599999996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C2A-446B-BFB6-1C04B4BEB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167640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9" zoomScaleNormal="100" workbookViewId="0">
      <selection activeCell="F8" sqref="F8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5429687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453125" style="26" customWidth="1"/>
    <col min="8" max="8" width="10.9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90625" style="59" customWidth="1"/>
    <col min="15" max="15" width="19.5429687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4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5">
      <c r="A7" s="29" t="s">
        <v>41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44678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5">
      <c r="A8" s="29" t="s">
        <v>11</v>
      </c>
      <c r="B8" s="23" t="s">
        <v>56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4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4">
      <c r="A12" s="138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4" si="0">IF(B13,B13/$B$25,"")</f>
        <v/>
      </c>
      <c r="D13" s="95"/>
      <c r="E13" s="95"/>
      <c r="F13" s="21" t="str">
        <f t="shared" ref="F13:F24" si="1">IF(E13,E13/$E$25,"")</f>
        <v/>
      </c>
      <c r="G13" s="1">
        <v>6</v>
      </c>
      <c r="H13" s="20">
        <f t="shared" ref="H13:H24" si="2">IF(G13,G13/$G$25,"")</f>
        <v>3.2085561497326207E-2</v>
      </c>
      <c r="I13" s="4">
        <v>441374.14</v>
      </c>
      <c r="J13" s="5">
        <v>505459.84</v>
      </c>
      <c r="K13" s="21">
        <f t="shared" ref="K13:K24" si="3">IF(J13,J13/$J$25,"")</f>
        <v>0.54760014048711725</v>
      </c>
      <c r="L13" s="1">
        <v>2</v>
      </c>
      <c r="M13" s="20">
        <f t="shared" ref="M13:M24" si="4">IF(L13,L13/$L$25,"")</f>
        <v>6.4724919093851136E-3</v>
      </c>
      <c r="N13" s="4">
        <v>163548.70000000001</v>
      </c>
      <c r="O13" s="5">
        <v>197893.93</v>
      </c>
      <c r="P13" s="21">
        <f t="shared" ref="P13:P24" si="5">IF(O13,O13/$O$25,"")</f>
        <v>0.43354812405815679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1.06951871657754E-2</v>
      </c>
      <c r="I15" s="6">
        <v>58495</v>
      </c>
      <c r="J15" s="7">
        <v>70778.95</v>
      </c>
      <c r="K15" s="21">
        <f t="shared" si="3"/>
        <v>7.6679806972460254E-2</v>
      </c>
      <c r="L15" s="2">
        <v>2</v>
      </c>
      <c r="M15" s="20">
        <f t="shared" si="4"/>
        <v>6.4724919093851136E-3</v>
      </c>
      <c r="N15" s="6">
        <v>31485</v>
      </c>
      <c r="O15" s="7">
        <v>38096.85</v>
      </c>
      <c r="P15" s="21">
        <f t="shared" si="5"/>
        <v>8.3462983680323052E-2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2</v>
      </c>
      <c r="H18" s="62">
        <f t="shared" si="2"/>
        <v>1.06951871657754E-2</v>
      </c>
      <c r="I18" s="65">
        <v>41915</v>
      </c>
      <c r="J18" s="66">
        <v>50717.15</v>
      </c>
      <c r="K18" s="63">
        <f t="shared" si="3"/>
        <v>5.4945450196609479E-2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>
        <v>3</v>
      </c>
      <c r="C19" s="20">
        <f t="shared" si="0"/>
        <v>0.27272727272727271</v>
      </c>
      <c r="D19" s="6">
        <v>7117.58</v>
      </c>
      <c r="E19" s="7">
        <v>8612.27</v>
      </c>
      <c r="F19" s="21">
        <f t="shared" si="1"/>
        <v>0.20706499381733701</v>
      </c>
      <c r="G19" s="2">
        <v>31</v>
      </c>
      <c r="H19" s="20">
        <f t="shared" si="2"/>
        <v>0.16577540106951871</v>
      </c>
      <c r="I19" s="6">
        <v>31971.01</v>
      </c>
      <c r="J19" s="7">
        <v>37275.300000000003</v>
      </c>
      <c r="K19" s="21">
        <f t="shared" si="3"/>
        <v>4.0382950140409657E-2</v>
      </c>
      <c r="L19" s="2">
        <v>69</v>
      </c>
      <c r="M19" s="20">
        <f t="shared" si="4"/>
        <v>0.22330097087378642</v>
      </c>
      <c r="N19" s="6">
        <v>25702.33</v>
      </c>
      <c r="O19" s="7">
        <v>31010.76</v>
      </c>
      <c r="P19" s="21">
        <f t="shared" si="5"/>
        <v>6.7938702433256684E-2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8</v>
      </c>
      <c r="C20" s="62">
        <f t="shared" si="0"/>
        <v>0.72727272727272729</v>
      </c>
      <c r="D20" s="65">
        <v>27256.07</v>
      </c>
      <c r="E20" s="66">
        <v>32979.839999999997</v>
      </c>
      <c r="F20" s="21">
        <f t="shared" si="1"/>
        <v>0.79293500618266288</v>
      </c>
      <c r="G20" s="64">
        <v>146</v>
      </c>
      <c r="H20" s="62">
        <f t="shared" si="2"/>
        <v>0.78074866310160429</v>
      </c>
      <c r="I20" s="65">
        <v>215039.32</v>
      </c>
      <c r="J20" s="66">
        <v>258814.25</v>
      </c>
      <c r="K20" s="63">
        <f t="shared" si="3"/>
        <v>0.28039165220340329</v>
      </c>
      <c r="L20" s="64">
        <v>236</v>
      </c>
      <c r="M20" s="62">
        <f t="shared" si="4"/>
        <v>0.7637540453074434</v>
      </c>
      <c r="N20" s="65">
        <v>157546.87</v>
      </c>
      <c r="O20" s="66">
        <v>189450.51</v>
      </c>
      <c r="P20" s="63">
        <f t="shared" si="5"/>
        <v>0.41505018982826347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11</v>
      </c>
      <c r="C25" s="17">
        <f t="shared" si="12"/>
        <v>1</v>
      </c>
      <c r="D25" s="18">
        <f t="shared" si="12"/>
        <v>34373.65</v>
      </c>
      <c r="E25" s="18">
        <f t="shared" si="12"/>
        <v>41592.11</v>
      </c>
      <c r="F25" s="19">
        <f t="shared" si="12"/>
        <v>0.99999999999999989</v>
      </c>
      <c r="G25" s="16">
        <f t="shared" si="12"/>
        <v>187</v>
      </c>
      <c r="H25" s="17">
        <f t="shared" si="12"/>
        <v>1</v>
      </c>
      <c r="I25" s="18">
        <f t="shared" si="12"/>
        <v>788794.47</v>
      </c>
      <c r="J25" s="18">
        <f t="shared" si="12"/>
        <v>923045.49000000011</v>
      </c>
      <c r="K25" s="19">
        <f t="shared" si="12"/>
        <v>1</v>
      </c>
      <c r="L25" s="16">
        <f t="shared" si="12"/>
        <v>309</v>
      </c>
      <c r="M25" s="17">
        <f t="shared" si="12"/>
        <v>1</v>
      </c>
      <c r="N25" s="18">
        <f t="shared" si="12"/>
        <v>378282.9</v>
      </c>
      <c r="O25" s="18">
        <f t="shared" si="12"/>
        <v>456452.05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">
      <c r="B26" s="25"/>
      <c r="H26" s="25"/>
      <c r="N26" s="25"/>
    </row>
    <row r="27" spans="1:31" s="47" customFormat="1" ht="34.4" hidden="1" customHeight="1" x14ac:dyDescent="0.3">
      <c r="A27" s="143" t="s">
        <v>54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3">
      <c r="A28" s="144" t="s">
        <v>53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1"/>
      <c r="B32" s="140"/>
      <c r="C32" s="141"/>
      <c r="D32" s="141"/>
      <c r="E32" s="141"/>
      <c r="F32" s="142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8</v>
      </c>
      <c r="C34" s="8">
        <f t="shared" ref="C34:C43" si="14">IF(B34,B34/$B$46,"")</f>
        <v>1.5779092702169626E-2</v>
      </c>
      <c r="D34" s="10">
        <f t="shared" ref="D34:D45" si="15">D13+I13+N13+S13+AC13+X13</f>
        <v>604922.84000000008</v>
      </c>
      <c r="E34" s="11">
        <f t="shared" ref="E34:E45" si="16">E13+J13+O13+T13+AD13+Y13</f>
        <v>703353.77</v>
      </c>
      <c r="F34" s="21">
        <f t="shared" ref="F34:F43" si="17">IF(E34,E34/$E$46,"")</f>
        <v>0.49493975978222066</v>
      </c>
      <c r="J34" s="100" t="s">
        <v>3</v>
      </c>
      <c r="K34" s="101"/>
      <c r="L34" s="54">
        <f>B25</f>
        <v>11</v>
      </c>
      <c r="M34" s="8">
        <f t="shared" ref="M34:M39" si="18">IF(L34,L34/$L$40,"")</f>
        <v>2.1696252465483234E-2</v>
      </c>
      <c r="N34" s="55">
        <f>D25</f>
        <v>34373.65</v>
      </c>
      <c r="O34" s="55">
        <f>E25</f>
        <v>41592.11</v>
      </c>
      <c r="P34" s="56">
        <f t="shared" ref="P34:P39" si="19">IF(O34,O34/$O$40,"")</f>
        <v>2.9267759426718783E-2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6" t="s">
        <v>1</v>
      </c>
      <c r="K35" s="97"/>
      <c r="L35" s="57">
        <f>G25</f>
        <v>187</v>
      </c>
      <c r="M35" s="8">
        <f t="shared" si="18"/>
        <v>0.36883629191321499</v>
      </c>
      <c r="N35" s="58">
        <f>I25</f>
        <v>788794.47</v>
      </c>
      <c r="O35" s="58">
        <f>J25</f>
        <v>923045.49000000011</v>
      </c>
      <c r="P35" s="56">
        <f t="shared" si="19"/>
        <v>0.6495336096494686</v>
      </c>
    </row>
    <row r="36" spans="1:33" ht="30" customHeight="1" x14ac:dyDescent="0.3">
      <c r="A36" s="41" t="s">
        <v>19</v>
      </c>
      <c r="B36" s="12">
        <f t="shared" si="13"/>
        <v>4</v>
      </c>
      <c r="C36" s="8">
        <f t="shared" si="14"/>
        <v>7.889546351084813E-3</v>
      </c>
      <c r="D36" s="13">
        <f t="shared" si="15"/>
        <v>89980</v>
      </c>
      <c r="E36" s="14">
        <f t="shared" si="16"/>
        <v>108875.79999999999</v>
      </c>
      <c r="F36" s="21">
        <f t="shared" si="17"/>
        <v>7.6614307900982878E-2</v>
      </c>
      <c r="G36" s="24"/>
      <c r="J36" s="96" t="s">
        <v>2</v>
      </c>
      <c r="K36" s="97"/>
      <c r="L36" s="57">
        <f>L25</f>
        <v>309</v>
      </c>
      <c r="M36" s="8">
        <f t="shared" si="18"/>
        <v>0.60946745562130178</v>
      </c>
      <c r="N36" s="58">
        <f>N25</f>
        <v>378282.9</v>
      </c>
      <c r="O36" s="58">
        <f>O25</f>
        <v>456452.05</v>
      </c>
      <c r="P36" s="56">
        <f t="shared" si="19"/>
        <v>0.32119863092381257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6" t="s">
        <v>34</v>
      </c>
      <c r="K37" s="97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6" t="s">
        <v>5</v>
      </c>
      <c r="K38" s="97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2</v>
      </c>
      <c r="C39" s="8">
        <f t="shared" si="14"/>
        <v>3.9447731755424065E-3</v>
      </c>
      <c r="D39" s="13">
        <f t="shared" si="15"/>
        <v>41915</v>
      </c>
      <c r="E39" s="22">
        <f t="shared" si="16"/>
        <v>50717.15</v>
      </c>
      <c r="F39" s="21">
        <f t="shared" si="17"/>
        <v>3.5688916600018869E-2</v>
      </c>
      <c r="G39" s="24"/>
      <c r="J39" s="96" t="s">
        <v>4</v>
      </c>
      <c r="K39" s="97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103</v>
      </c>
      <c r="C40" s="8">
        <f t="shared" si="14"/>
        <v>0.20315581854043394</v>
      </c>
      <c r="D40" s="13">
        <f t="shared" si="15"/>
        <v>64790.92</v>
      </c>
      <c r="E40" s="14">
        <f t="shared" si="16"/>
        <v>76898.33</v>
      </c>
      <c r="F40" s="21">
        <f t="shared" si="17"/>
        <v>5.411223000603798E-2</v>
      </c>
      <c r="G40" s="24"/>
      <c r="J40" s="98" t="s">
        <v>0</v>
      </c>
      <c r="K40" s="99"/>
      <c r="L40" s="79">
        <f>SUM(L34:L39)</f>
        <v>507</v>
      </c>
      <c r="M40" s="17">
        <f>SUM(M34:M39)</f>
        <v>1</v>
      </c>
      <c r="N40" s="80">
        <f>SUM(N34:N39)</f>
        <v>1201451.02</v>
      </c>
      <c r="O40" s="81">
        <f>SUM(O34:O39)</f>
        <v>1421089.6500000001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390</v>
      </c>
      <c r="C41" s="8">
        <f t="shared" si="14"/>
        <v>0.76923076923076927</v>
      </c>
      <c r="D41" s="13">
        <f t="shared" si="15"/>
        <v>399842.26</v>
      </c>
      <c r="E41" s="14">
        <f t="shared" si="16"/>
        <v>481244.6</v>
      </c>
      <c r="F41" s="21">
        <f t="shared" si="17"/>
        <v>0.33864478571073964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507</v>
      </c>
      <c r="C46" s="17">
        <f>SUM(C34:C45)</f>
        <v>1</v>
      </c>
      <c r="D46" s="18">
        <f>SUM(D34:D45)</f>
        <v>1201451.02</v>
      </c>
      <c r="E46" s="18">
        <f>SUM(E34:E45)</f>
        <v>1421089.65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5" zoomScale="80" zoomScaleNormal="80" workbookViewId="0">
      <selection activeCell="O14" sqref="O14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5429687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453125" style="26" customWidth="1"/>
    <col min="8" max="8" width="10.9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90625" style="59" customWidth="1"/>
    <col min="15" max="15" width="19.5429687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44769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TRACTAMENT I SELECCIÓ DE RESIDUS, S.A.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4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4">
      <c r="A12" s="138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1.3513513513513514E-2</v>
      </c>
      <c r="I13" s="4">
        <v>253894</v>
      </c>
      <c r="J13" s="5">
        <v>307211.74</v>
      </c>
      <c r="K13" s="21">
        <f t="shared" ref="K13:K21" si="3">IF(J13,J13/$J$25,"")</f>
        <v>0.17456891634764118</v>
      </c>
      <c r="L13" s="1">
        <v>4</v>
      </c>
      <c r="M13" s="20">
        <f t="shared" ref="M13:M21" si="4">IF(L13,L13/$L$25,"")</f>
        <v>1.5686274509803921E-2</v>
      </c>
      <c r="N13" s="4">
        <v>2699509.56</v>
      </c>
      <c r="O13" s="5">
        <v>3266406.57</v>
      </c>
      <c r="P13" s="21">
        <f t="shared" ref="P13:P21" si="5">IF(O13,O13/$O$25,"")</f>
        <v>0.90133800078898385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4</v>
      </c>
      <c r="H15" s="20">
        <f t="shared" si="2"/>
        <v>2.7027027027027029E-2</v>
      </c>
      <c r="I15" s="6">
        <v>43567</v>
      </c>
      <c r="J15" s="7">
        <v>52716.07</v>
      </c>
      <c r="K15" s="21">
        <f t="shared" si="3"/>
        <v>2.9955193815205099E-2</v>
      </c>
      <c r="L15" s="2">
        <v>4</v>
      </c>
      <c r="M15" s="20">
        <f t="shared" si="4"/>
        <v>1.5686274509803921E-2</v>
      </c>
      <c r="N15" s="6">
        <v>117890</v>
      </c>
      <c r="O15" s="7">
        <v>142646.9</v>
      </c>
      <c r="P15" s="21">
        <f t="shared" si="5"/>
        <v>3.9362237648433974E-2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2</v>
      </c>
      <c r="H18" s="62">
        <f t="shared" si="2"/>
        <v>1.3513513513513514E-2</v>
      </c>
      <c r="I18" s="65">
        <v>1161415.8600000001</v>
      </c>
      <c r="J18" s="66">
        <v>1165993.8600000001</v>
      </c>
      <c r="K18" s="63">
        <f t="shared" si="3"/>
        <v>0.66256024137685388</v>
      </c>
      <c r="L18" s="67">
        <v>1</v>
      </c>
      <c r="M18" s="62">
        <f t="shared" si="4"/>
        <v>3.9215686274509803E-3</v>
      </c>
      <c r="N18" s="65">
        <v>44400</v>
      </c>
      <c r="O18" s="66">
        <v>53724</v>
      </c>
      <c r="P18" s="63">
        <f t="shared" si="5"/>
        <v>1.4824695492327327E-2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>
        <v>7</v>
      </c>
      <c r="C19" s="20">
        <f t="shared" si="0"/>
        <v>0.77777777777777779</v>
      </c>
      <c r="D19" s="6">
        <v>18503.259999999998</v>
      </c>
      <c r="E19" s="7">
        <v>22388.94</v>
      </c>
      <c r="F19" s="21">
        <f t="shared" si="1"/>
        <v>0.80748664644548396</v>
      </c>
      <c r="G19" s="2">
        <v>40</v>
      </c>
      <c r="H19" s="20">
        <f t="shared" si="2"/>
        <v>0.27027027027027029</v>
      </c>
      <c r="I19" s="6">
        <v>40225.33</v>
      </c>
      <c r="J19" s="7">
        <v>47571.93</v>
      </c>
      <c r="K19" s="21">
        <f t="shared" si="3"/>
        <v>2.7032105832497946E-2</v>
      </c>
      <c r="L19" s="2">
        <v>54</v>
      </c>
      <c r="M19" s="20">
        <f t="shared" si="4"/>
        <v>0.21176470588235294</v>
      </c>
      <c r="N19" s="6">
        <v>23760.71</v>
      </c>
      <c r="O19" s="7">
        <v>28645.23</v>
      </c>
      <c r="P19" s="21">
        <f t="shared" si="5"/>
        <v>7.9044153833980994E-3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2</v>
      </c>
      <c r="C20" s="62">
        <f t="shared" si="0"/>
        <v>0.22222222222222221</v>
      </c>
      <c r="D20" s="65">
        <v>4411.37</v>
      </c>
      <c r="E20" s="66">
        <v>5337.76</v>
      </c>
      <c r="F20" s="21">
        <f t="shared" si="1"/>
        <v>0.19251335355451607</v>
      </c>
      <c r="G20" s="64">
        <v>100</v>
      </c>
      <c r="H20" s="62">
        <f t="shared" si="2"/>
        <v>0.67567567567567566</v>
      </c>
      <c r="I20" s="65">
        <v>154288.5</v>
      </c>
      <c r="J20" s="66">
        <v>186337.11</v>
      </c>
      <c r="K20" s="21">
        <f t="shared" si="3"/>
        <v>0.10588354262780196</v>
      </c>
      <c r="L20" s="64">
        <v>192</v>
      </c>
      <c r="M20" s="62">
        <f t="shared" si="4"/>
        <v>0.75294117647058822</v>
      </c>
      <c r="N20" s="65">
        <v>109605.55</v>
      </c>
      <c r="O20" s="66">
        <v>132530.32</v>
      </c>
      <c r="P20" s="63">
        <f t="shared" si="5"/>
        <v>3.6570650686856866E-2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9</v>
      </c>
      <c r="C25" s="17">
        <f t="shared" si="32"/>
        <v>1</v>
      </c>
      <c r="D25" s="18">
        <f t="shared" si="32"/>
        <v>22914.629999999997</v>
      </c>
      <c r="E25" s="18">
        <f t="shared" si="32"/>
        <v>27726.699999999997</v>
      </c>
      <c r="F25" s="19">
        <f t="shared" si="32"/>
        <v>1</v>
      </c>
      <c r="G25" s="16">
        <f t="shared" si="32"/>
        <v>148</v>
      </c>
      <c r="H25" s="17">
        <f t="shared" si="32"/>
        <v>1</v>
      </c>
      <c r="I25" s="18">
        <f t="shared" si="32"/>
        <v>1653390.6900000002</v>
      </c>
      <c r="J25" s="18">
        <f t="shared" si="32"/>
        <v>1759830.71</v>
      </c>
      <c r="K25" s="19">
        <f t="shared" si="32"/>
        <v>1</v>
      </c>
      <c r="L25" s="16">
        <f t="shared" si="32"/>
        <v>255</v>
      </c>
      <c r="M25" s="17">
        <f t="shared" si="32"/>
        <v>1</v>
      </c>
      <c r="N25" s="18">
        <f t="shared" si="32"/>
        <v>2995165.82</v>
      </c>
      <c r="O25" s="18">
        <f t="shared" si="32"/>
        <v>3623953.0199999996</v>
      </c>
      <c r="P25" s="19">
        <f t="shared" si="32"/>
        <v>1.0000000000000002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4" hidden="1" customHeight="1" x14ac:dyDescent="0.3">
      <c r="A27" s="143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3">
      <c r="A28" s="144" t="str">
        <f>'CONTRACTACIO 1r TR 2022'!A28:Q28</f>
        <v>https://bcnroc.ajuntament.barcelona.cat/jspui/bitstream/11703/120899/5/GM_Pressupost_2021.pdf#page=209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1"/>
      <c r="B32" s="128"/>
      <c r="C32" s="129"/>
      <c r="D32" s="129"/>
      <c r="E32" s="129"/>
      <c r="F32" s="130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6</v>
      </c>
      <c r="C34" s="8">
        <f t="shared" ref="C34:C45" si="34">IF(B34,B34/$B$46,"")</f>
        <v>1.4563106796116505E-2</v>
      </c>
      <c r="D34" s="10">
        <f t="shared" ref="D34:D45" si="35">D13+I13+N13+S13+AC13+X13</f>
        <v>2953403.56</v>
      </c>
      <c r="E34" s="11">
        <f t="shared" ref="E34:E45" si="36">E13+J13+O13+T13+AD13+Y13</f>
        <v>3573618.3099999996</v>
      </c>
      <c r="F34" s="21">
        <f t="shared" ref="F34:F42" si="37">IF(E34,E34/$E$46,"")</f>
        <v>0.66037354195767484</v>
      </c>
      <c r="J34" s="100" t="s">
        <v>3</v>
      </c>
      <c r="K34" s="101"/>
      <c r="L34" s="54">
        <f>B25</f>
        <v>9</v>
      </c>
      <c r="M34" s="8">
        <f t="shared" ref="M34:M39" si="38">IF(L34,L34/$L$40,"")</f>
        <v>2.1844660194174758E-2</v>
      </c>
      <c r="N34" s="55">
        <f>D25</f>
        <v>22914.629999999997</v>
      </c>
      <c r="O34" s="55">
        <f>E25</f>
        <v>27726.699999999997</v>
      </c>
      <c r="P34" s="56">
        <f t="shared" ref="P34:P39" si="39">IF(O34,O34/$O$40,"")</f>
        <v>5.123652695242056E-3</v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6" t="s">
        <v>1</v>
      </c>
      <c r="K35" s="97"/>
      <c r="L35" s="57">
        <f>G25</f>
        <v>148</v>
      </c>
      <c r="M35" s="8">
        <f t="shared" si="38"/>
        <v>0.35922330097087379</v>
      </c>
      <c r="N35" s="58">
        <f>I25</f>
        <v>1653390.6900000002</v>
      </c>
      <c r="O35" s="58">
        <f>J25</f>
        <v>1759830.71</v>
      </c>
      <c r="P35" s="56">
        <f t="shared" si="39"/>
        <v>0.32520138929123343</v>
      </c>
    </row>
    <row r="36" spans="1:33" ht="30" customHeight="1" x14ac:dyDescent="0.3">
      <c r="A36" s="41" t="s">
        <v>19</v>
      </c>
      <c r="B36" s="12">
        <f t="shared" si="33"/>
        <v>8</v>
      </c>
      <c r="C36" s="8">
        <f t="shared" si="34"/>
        <v>1.9417475728155338E-2</v>
      </c>
      <c r="D36" s="13">
        <f t="shared" si="35"/>
        <v>161457</v>
      </c>
      <c r="E36" s="14">
        <f t="shared" si="36"/>
        <v>195362.97</v>
      </c>
      <c r="F36" s="21">
        <f t="shared" si="37"/>
        <v>3.6101375489726258E-2</v>
      </c>
      <c r="G36" s="24"/>
      <c r="J36" s="96" t="s">
        <v>2</v>
      </c>
      <c r="K36" s="97"/>
      <c r="L36" s="57">
        <f>L25</f>
        <v>255</v>
      </c>
      <c r="M36" s="8">
        <f t="shared" si="38"/>
        <v>0.6189320388349514</v>
      </c>
      <c r="N36" s="58">
        <f>N25</f>
        <v>2995165.82</v>
      </c>
      <c r="O36" s="58">
        <f>O25</f>
        <v>3623953.0199999996</v>
      </c>
      <c r="P36" s="56">
        <f t="shared" si="39"/>
        <v>0.6696749580135245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6" t="s">
        <v>34</v>
      </c>
      <c r="K37" s="97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6" t="s">
        <v>5</v>
      </c>
      <c r="K38" s="97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3</v>
      </c>
      <c r="C39" s="8">
        <f t="shared" si="34"/>
        <v>7.2815533980582527E-3</v>
      </c>
      <c r="D39" s="13">
        <f t="shared" si="35"/>
        <v>1205815.8600000001</v>
      </c>
      <c r="E39" s="22">
        <f t="shared" si="36"/>
        <v>1219717.8600000001</v>
      </c>
      <c r="F39" s="21">
        <f t="shared" si="37"/>
        <v>0.22539323831627545</v>
      </c>
      <c r="G39" s="24"/>
      <c r="J39" s="96" t="s">
        <v>4</v>
      </c>
      <c r="K39" s="97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101</v>
      </c>
      <c r="C40" s="8">
        <f t="shared" si="34"/>
        <v>0.24514563106796117</v>
      </c>
      <c r="D40" s="13">
        <f t="shared" si="35"/>
        <v>82489.299999999988</v>
      </c>
      <c r="E40" s="14">
        <f t="shared" si="36"/>
        <v>98606.099999999991</v>
      </c>
      <c r="F40" s="21">
        <f t="shared" si="37"/>
        <v>1.8221548544626938E-2</v>
      </c>
      <c r="G40" s="24"/>
      <c r="J40" s="98" t="s">
        <v>0</v>
      </c>
      <c r="K40" s="99"/>
      <c r="L40" s="79">
        <f>SUM(L34:L39)</f>
        <v>412</v>
      </c>
      <c r="M40" s="17">
        <f>SUM(M34:M39)</f>
        <v>1</v>
      </c>
      <c r="N40" s="80">
        <f>SUM(N34:N39)</f>
        <v>4671471.1399999997</v>
      </c>
      <c r="O40" s="81">
        <f>SUM(O34:O39)</f>
        <v>5411510.4299999997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3"/>
        <v>294</v>
      </c>
      <c r="C41" s="8">
        <f t="shared" si="34"/>
        <v>0.71359223300970875</v>
      </c>
      <c r="D41" s="13">
        <f t="shared" si="35"/>
        <v>268305.42</v>
      </c>
      <c r="E41" s="14">
        <f t="shared" si="36"/>
        <v>324205.19</v>
      </c>
      <c r="F41" s="21">
        <f t="shared" si="37"/>
        <v>5.9910295691696563E-2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412</v>
      </c>
      <c r="C46" s="17">
        <f>SUM(C34:C45)</f>
        <v>1</v>
      </c>
      <c r="D46" s="18">
        <f>SUM(D34:D45)</f>
        <v>4671471.1399999997</v>
      </c>
      <c r="E46" s="18">
        <f>SUM(E34:E45)</f>
        <v>5411510.4299999997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9" zoomScale="80" zoomScaleNormal="80" workbookViewId="0">
      <selection activeCell="G14" sqref="G14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5429687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453125" style="26" customWidth="1"/>
    <col min="8" max="8" width="10.9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90625" style="59" customWidth="1"/>
    <col min="15" max="15" width="19.5429687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44876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TRACTAMENT I SELECCIÓ DE RESIDUS, S.A.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.149999999999999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4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4">
      <c r="A12" s="138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8</v>
      </c>
      <c r="H13" s="20">
        <f t="shared" ref="H13:H23" si="2">IF(G13,G13/$G$25,"")</f>
        <v>3.9215686274509803E-2</v>
      </c>
      <c r="I13" s="4">
        <v>1532227.47</v>
      </c>
      <c r="J13" s="5">
        <v>1853995.24</v>
      </c>
      <c r="K13" s="21">
        <f t="shared" ref="K13:K23" si="3">IF(J13,J13/$J$25,"")</f>
        <v>0.64216414166315872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>
        <v>1</v>
      </c>
      <c r="C15" s="20">
        <f t="shared" si="0"/>
        <v>0.14285714285714285</v>
      </c>
      <c r="D15" s="6">
        <v>66432</v>
      </c>
      <c r="E15" s="7">
        <v>80382.720000000001</v>
      </c>
      <c r="F15" s="21">
        <f t="shared" si="1"/>
        <v>0.82383248909929607</v>
      </c>
      <c r="G15" s="2">
        <v>3</v>
      </c>
      <c r="H15" s="20">
        <f t="shared" si="2"/>
        <v>1.4705882352941176E-2</v>
      </c>
      <c r="I15" s="6">
        <v>91737.66</v>
      </c>
      <c r="J15" s="7">
        <v>111002.57</v>
      </c>
      <c r="K15" s="21">
        <f t="shared" si="3"/>
        <v>3.8447709329854966E-2</v>
      </c>
      <c r="L15" s="2">
        <v>2</v>
      </c>
      <c r="M15" s="20">
        <f t="shared" si="4"/>
        <v>9.0909090909090905E-3</v>
      </c>
      <c r="N15" s="6">
        <v>39530</v>
      </c>
      <c r="O15" s="7">
        <v>47831.3</v>
      </c>
      <c r="P15" s="21">
        <f t="shared" si="5"/>
        <v>4.5619994836677995E-2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2</v>
      </c>
      <c r="H18" s="62">
        <f t="shared" si="2"/>
        <v>9.8039215686274508E-3</v>
      </c>
      <c r="I18" s="65">
        <v>429616.18</v>
      </c>
      <c r="J18" s="66">
        <v>519835.58</v>
      </c>
      <c r="K18" s="63">
        <f t="shared" si="3"/>
        <v>0.18005427513215747</v>
      </c>
      <c r="L18" s="67">
        <v>1</v>
      </c>
      <c r="M18" s="62">
        <f t="shared" si="4"/>
        <v>4.5454545454545452E-3</v>
      </c>
      <c r="N18" s="65">
        <v>667798.56999999995</v>
      </c>
      <c r="O18" s="66">
        <v>808036.27</v>
      </c>
      <c r="P18" s="63">
        <f t="shared" si="5"/>
        <v>0.77067966928033615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>
        <v>2</v>
      </c>
      <c r="C19" s="20">
        <f t="shared" si="0"/>
        <v>0.2857142857142857</v>
      </c>
      <c r="D19" s="6">
        <v>4896.91</v>
      </c>
      <c r="E19" s="7">
        <v>5925.26</v>
      </c>
      <c r="F19" s="21">
        <f t="shared" si="1"/>
        <v>6.0727252005909921E-2</v>
      </c>
      <c r="G19" s="2">
        <v>58</v>
      </c>
      <c r="H19" s="20">
        <f t="shared" si="2"/>
        <v>0.28431372549019607</v>
      </c>
      <c r="I19" s="6">
        <v>58059.22</v>
      </c>
      <c r="J19" s="7">
        <v>68848.81</v>
      </c>
      <c r="K19" s="21">
        <f t="shared" si="3"/>
        <v>2.3847006736748635E-2</v>
      </c>
      <c r="L19" s="2">
        <v>47</v>
      </c>
      <c r="M19" s="20">
        <f t="shared" si="4"/>
        <v>0.21363636363636362</v>
      </c>
      <c r="N19" s="6">
        <v>54768.04</v>
      </c>
      <c r="O19" s="7">
        <v>66179.360000000001</v>
      </c>
      <c r="P19" s="21">
        <f t="shared" si="5"/>
        <v>6.3119799409479857E-2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4</v>
      </c>
      <c r="C20" s="62">
        <f t="shared" si="0"/>
        <v>0.5714285714285714</v>
      </c>
      <c r="D20" s="65">
        <v>9308.84</v>
      </c>
      <c r="E20" s="66">
        <v>11263.7</v>
      </c>
      <c r="F20" s="21">
        <f t="shared" si="1"/>
        <v>0.11544025889479408</v>
      </c>
      <c r="G20" s="64">
        <v>133</v>
      </c>
      <c r="H20" s="62">
        <f t="shared" si="2"/>
        <v>0.65196078431372551</v>
      </c>
      <c r="I20" s="65">
        <v>276347.02</v>
      </c>
      <c r="J20" s="66">
        <v>333422.7</v>
      </c>
      <c r="K20" s="63">
        <f t="shared" si="3"/>
        <v>0.11548686713808008</v>
      </c>
      <c r="L20" s="64">
        <v>170</v>
      </c>
      <c r="M20" s="62">
        <f t="shared" si="4"/>
        <v>0.77272727272727271</v>
      </c>
      <c r="N20" s="65">
        <v>104534.8</v>
      </c>
      <c r="O20" s="66">
        <v>126425.35</v>
      </c>
      <c r="P20" s="63">
        <f t="shared" si="5"/>
        <v>0.120580536473506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7</v>
      </c>
      <c r="C25" s="17">
        <f t="shared" si="22"/>
        <v>1</v>
      </c>
      <c r="D25" s="18">
        <f t="shared" si="22"/>
        <v>80637.75</v>
      </c>
      <c r="E25" s="18">
        <f t="shared" si="22"/>
        <v>97571.68</v>
      </c>
      <c r="F25" s="19">
        <f t="shared" si="22"/>
        <v>1</v>
      </c>
      <c r="G25" s="16">
        <f t="shared" si="22"/>
        <v>204</v>
      </c>
      <c r="H25" s="17">
        <f t="shared" si="22"/>
        <v>1</v>
      </c>
      <c r="I25" s="18">
        <f t="shared" si="22"/>
        <v>2387987.5499999998</v>
      </c>
      <c r="J25" s="18">
        <f t="shared" si="22"/>
        <v>2887104.9000000004</v>
      </c>
      <c r="K25" s="19">
        <f t="shared" si="22"/>
        <v>0.99999999999999989</v>
      </c>
      <c r="L25" s="16">
        <f t="shared" si="22"/>
        <v>220</v>
      </c>
      <c r="M25" s="17">
        <f t="shared" si="22"/>
        <v>1</v>
      </c>
      <c r="N25" s="18">
        <f t="shared" si="22"/>
        <v>866631.41</v>
      </c>
      <c r="O25" s="18">
        <f t="shared" si="22"/>
        <v>1048472.28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4" hidden="1" customHeight="1" x14ac:dyDescent="0.3">
      <c r="A27" s="143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3">
      <c r="A28" s="144" t="str">
        <f>'CONTRACTACIO 1r TR 2022'!A28:Q28</f>
        <v>https://bcnroc.ajuntament.barcelona.cat/jspui/bitstream/11703/120899/5/GM_Pressupost_2021.pdf#page=209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1"/>
      <c r="B32" s="140"/>
      <c r="C32" s="141"/>
      <c r="D32" s="141"/>
      <c r="E32" s="141"/>
      <c r="F32" s="142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8</v>
      </c>
      <c r="C34" s="8">
        <f t="shared" ref="C34:C42" si="24">IF(B34,B34/$B$46,"")</f>
        <v>1.8561484918793503E-2</v>
      </c>
      <c r="D34" s="10">
        <f t="shared" ref="D34:D45" si="25">D13+I13+N13+S13+AC13+X13</f>
        <v>1532227.47</v>
      </c>
      <c r="E34" s="11">
        <f t="shared" ref="E34:E45" si="26">E13+J13+O13+T13+AD13+Y13</f>
        <v>1853995.24</v>
      </c>
      <c r="F34" s="21">
        <f t="shared" ref="F34:F43" si="27">IF(E34,E34/$E$46,"")</f>
        <v>0.45968926621766198</v>
      </c>
      <c r="J34" s="100" t="s">
        <v>3</v>
      </c>
      <c r="K34" s="101"/>
      <c r="L34" s="54">
        <f>B25</f>
        <v>7</v>
      </c>
      <c r="M34" s="8">
        <f>IF(L34,L34/$L$40,"")</f>
        <v>1.6241299303944315E-2</v>
      </c>
      <c r="N34" s="55">
        <f>D25</f>
        <v>80637.75</v>
      </c>
      <c r="O34" s="55">
        <f>E25</f>
        <v>97571.68</v>
      </c>
      <c r="P34" s="56">
        <f>IF(O34,O34/$O$40,"")</f>
        <v>2.4192432113700854E-2</v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6" t="s">
        <v>1</v>
      </c>
      <c r="K35" s="97"/>
      <c r="L35" s="57">
        <f>G25</f>
        <v>204</v>
      </c>
      <c r="M35" s="8">
        <f>IF(L35,L35/$L$40,"")</f>
        <v>0.47331786542923432</v>
      </c>
      <c r="N35" s="58">
        <f>I25</f>
        <v>2387987.5499999998</v>
      </c>
      <c r="O35" s="58">
        <f>J25</f>
        <v>2887104.9000000004</v>
      </c>
      <c r="P35" s="56">
        <f>IF(O35,O35/$O$40,"")</f>
        <v>0.71584387291869012</v>
      </c>
    </row>
    <row r="36" spans="1:33" ht="30" customHeight="1" x14ac:dyDescent="0.3">
      <c r="A36" s="41" t="s">
        <v>19</v>
      </c>
      <c r="B36" s="12">
        <f t="shared" si="23"/>
        <v>6</v>
      </c>
      <c r="C36" s="8">
        <f t="shared" si="24"/>
        <v>1.3921113689095127E-2</v>
      </c>
      <c r="D36" s="13">
        <f t="shared" si="25"/>
        <v>197699.66</v>
      </c>
      <c r="E36" s="14">
        <f t="shared" si="26"/>
        <v>239216.59000000003</v>
      </c>
      <c r="F36" s="21">
        <f t="shared" si="27"/>
        <v>5.9312611139277417E-2</v>
      </c>
      <c r="G36" s="24"/>
      <c r="J36" s="96" t="s">
        <v>2</v>
      </c>
      <c r="K36" s="97"/>
      <c r="L36" s="57">
        <f>L25</f>
        <v>220</v>
      </c>
      <c r="M36" s="8">
        <f>IF(L36,L36/$L$40,"")</f>
        <v>0.51044083526682138</v>
      </c>
      <c r="N36" s="58">
        <f>N25</f>
        <v>866631.41</v>
      </c>
      <c r="O36" s="58">
        <f>O25</f>
        <v>1048472.28</v>
      </c>
      <c r="P36" s="56">
        <f>IF(O36,O36/$O$40,"")</f>
        <v>0.25996369496760902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6" t="s">
        <v>34</v>
      </c>
      <c r="K37" s="97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6" t="s">
        <v>5</v>
      </c>
      <c r="K38" s="97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3</v>
      </c>
      <c r="C39" s="8">
        <f t="shared" si="24"/>
        <v>6.9605568445475635E-3</v>
      </c>
      <c r="D39" s="13">
        <f t="shared" si="25"/>
        <v>1097414.75</v>
      </c>
      <c r="E39" s="22">
        <f t="shared" si="26"/>
        <v>1327871.8500000001</v>
      </c>
      <c r="F39" s="21">
        <f t="shared" si="27"/>
        <v>0.32923948410870207</v>
      </c>
      <c r="G39" s="24"/>
      <c r="J39" s="96" t="s">
        <v>4</v>
      </c>
      <c r="K39" s="97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107</v>
      </c>
      <c r="C40" s="8">
        <f t="shared" si="24"/>
        <v>0.24825986078886311</v>
      </c>
      <c r="D40" s="13">
        <f t="shared" si="25"/>
        <v>117724.17000000001</v>
      </c>
      <c r="E40" s="14">
        <f t="shared" si="26"/>
        <v>140953.43</v>
      </c>
      <c r="F40" s="21">
        <f t="shared" si="27"/>
        <v>3.4948729861659505E-2</v>
      </c>
      <c r="G40" s="24"/>
      <c r="J40" s="98" t="s">
        <v>0</v>
      </c>
      <c r="K40" s="99"/>
      <c r="L40" s="79">
        <f>SUM(L34:L39)</f>
        <v>431</v>
      </c>
      <c r="M40" s="17">
        <f>SUM(M34:M39)</f>
        <v>1</v>
      </c>
      <c r="N40" s="80">
        <f>SUM(N34:N39)</f>
        <v>3335256.71</v>
      </c>
      <c r="O40" s="81">
        <f>SUM(O34:O39)</f>
        <v>4033148.8600000003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307</v>
      </c>
      <c r="C41" s="8">
        <f t="shared" si="24"/>
        <v>0.71229698375870065</v>
      </c>
      <c r="D41" s="13">
        <f t="shared" si="25"/>
        <v>390190.66000000003</v>
      </c>
      <c r="E41" s="14">
        <f t="shared" si="26"/>
        <v>471111.75</v>
      </c>
      <c r="F41" s="21">
        <f t="shared" si="27"/>
        <v>0.11680990867269897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431</v>
      </c>
      <c r="C46" s="17">
        <f>SUM(C34:C45)</f>
        <v>1</v>
      </c>
      <c r="D46" s="18">
        <f>SUM(D34:D45)</f>
        <v>3335256.71</v>
      </c>
      <c r="E46" s="18">
        <f>SUM(E34:E45)</f>
        <v>4033148.8600000003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9" zoomScale="80" zoomScaleNormal="80" workbookViewId="0">
      <selection activeCell="J14" sqref="J14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5429687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453125" style="26" customWidth="1"/>
    <col min="8" max="8" width="10.90625" style="59" customWidth="1"/>
    <col min="9" max="9" width="17.453125" style="26" customWidth="1"/>
    <col min="10" max="10" width="20" style="26" customWidth="1"/>
    <col min="11" max="12" width="11.453125" style="26" customWidth="1"/>
    <col min="13" max="13" width="10.54296875" style="26" customWidth="1"/>
    <col min="14" max="14" width="18.90625" style="59" customWidth="1"/>
    <col min="15" max="15" width="19.5429687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453125" style="26" customWidth="1"/>
    <col min="26" max="26" width="9.5429687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9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60</v>
      </c>
      <c r="C7" s="31"/>
      <c r="D7" s="31"/>
      <c r="E7" s="31"/>
      <c r="F7" s="31"/>
      <c r="H7" s="69"/>
      <c r="I7" s="84" t="s">
        <v>46</v>
      </c>
      <c r="J7" s="85">
        <v>44953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TRACTAMENT I SELECCIÓ DE RESIDUS, S.A.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4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4">
      <c r="A12" s="138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4.9504950495049506E-3</v>
      </c>
      <c r="I13" s="4">
        <v>43322.75</v>
      </c>
      <c r="J13" s="5">
        <v>52420.53</v>
      </c>
      <c r="K13" s="21">
        <f t="shared" ref="K13:K21" si="3">IF(J13,J13/$J$25,"")</f>
        <v>2.3614905848160141E-2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4</v>
      </c>
      <c r="H15" s="20">
        <f t="shared" si="2"/>
        <v>1.9801980198019802E-2</v>
      </c>
      <c r="I15" s="6">
        <v>99580</v>
      </c>
      <c r="J15" s="7">
        <v>120491.8</v>
      </c>
      <c r="K15" s="21">
        <f t="shared" si="3"/>
        <v>5.4280307972379184E-2</v>
      </c>
      <c r="L15" s="2">
        <v>1</v>
      </c>
      <c r="M15" s="20">
        <f>IF(L15,L15/$L$25,"")</f>
        <v>3.3557046979865771E-3</v>
      </c>
      <c r="N15" s="6">
        <v>24375</v>
      </c>
      <c r="O15" s="7">
        <v>29493.75</v>
      </c>
      <c r="P15" s="21">
        <f>IF(O15,O15/$O$25,"")</f>
        <v>2.3968472715143959E-2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3</v>
      </c>
      <c r="H18" s="62">
        <f t="shared" si="2"/>
        <v>1.4851485148514851E-2</v>
      </c>
      <c r="I18" s="65">
        <v>1415209.87</v>
      </c>
      <c r="J18" s="66">
        <v>1705109.07</v>
      </c>
      <c r="K18" s="63">
        <f t="shared" si="3"/>
        <v>0.76813397630458724</v>
      </c>
      <c r="L18" s="67">
        <v>1</v>
      </c>
      <c r="M18" s="62">
        <f>IF(L18,L18/$L$25,"")</f>
        <v>3.3557046979865771E-3</v>
      </c>
      <c r="N18" s="65">
        <v>807745.6</v>
      </c>
      <c r="O18" s="66">
        <v>977372.18</v>
      </c>
      <c r="P18" s="63">
        <f>IF(O18,O18/$O$25,"")</f>
        <v>0.79427398784050074</v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">
      <c r="A19" s="42" t="s">
        <v>28</v>
      </c>
      <c r="B19" s="2">
        <v>8</v>
      </c>
      <c r="C19" s="20">
        <f t="shared" si="0"/>
        <v>0.66666666666666663</v>
      </c>
      <c r="D19" s="6">
        <v>20519.13</v>
      </c>
      <c r="E19" s="7">
        <v>24828.15</v>
      </c>
      <c r="F19" s="21">
        <f t="shared" si="1"/>
        <v>0.49569959045334844</v>
      </c>
      <c r="G19" s="2">
        <v>50</v>
      </c>
      <c r="H19" s="20">
        <f t="shared" si="2"/>
        <v>0.24752475247524752</v>
      </c>
      <c r="I19" s="6">
        <v>76892.62</v>
      </c>
      <c r="J19" s="7">
        <v>92266.91</v>
      </c>
      <c r="K19" s="21">
        <f t="shared" si="3"/>
        <v>4.1565287351170724E-2</v>
      </c>
      <c r="L19" s="2">
        <v>102</v>
      </c>
      <c r="M19" s="20">
        <f>IF(L19,L19/$L$25,"")</f>
        <v>0.34228187919463088</v>
      </c>
      <c r="N19" s="6">
        <v>57262.86</v>
      </c>
      <c r="O19" s="7">
        <v>69082.33</v>
      </c>
      <c r="P19" s="21">
        <f>IF(O19,O19/$O$25,"")</f>
        <v>5.6140637989525607E-2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">
      <c r="A20" s="76" t="s">
        <v>29</v>
      </c>
      <c r="B20" s="64">
        <v>4</v>
      </c>
      <c r="C20" s="62">
        <f t="shared" si="0"/>
        <v>0.33333333333333331</v>
      </c>
      <c r="D20" s="65">
        <v>20875.16</v>
      </c>
      <c r="E20" s="66">
        <v>25258.94</v>
      </c>
      <c r="F20" s="21">
        <f t="shared" si="1"/>
        <v>0.50430040954665167</v>
      </c>
      <c r="G20" s="64">
        <v>144</v>
      </c>
      <c r="H20" s="62">
        <f t="shared" si="2"/>
        <v>0.71287128712871284</v>
      </c>
      <c r="I20" s="65">
        <v>207864.91</v>
      </c>
      <c r="J20" s="66">
        <v>249518.55</v>
      </c>
      <c r="K20" s="63">
        <f t="shared" si="3"/>
        <v>0.11240552252370281</v>
      </c>
      <c r="L20" s="64">
        <v>194</v>
      </c>
      <c r="M20" s="62">
        <f>IF(L20,L20/$L$25,"")</f>
        <v>0.65100671140939592</v>
      </c>
      <c r="N20" s="65">
        <v>127837.68</v>
      </c>
      <c r="O20" s="66">
        <v>154574.45000000001</v>
      </c>
      <c r="P20" s="63">
        <f>IF(O20,O20/$O$25,"")</f>
        <v>0.12561690145482973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12</v>
      </c>
      <c r="C25" s="17">
        <f t="shared" si="30"/>
        <v>1</v>
      </c>
      <c r="D25" s="18">
        <f t="shared" si="30"/>
        <v>41394.29</v>
      </c>
      <c r="E25" s="18">
        <f t="shared" si="30"/>
        <v>50087.09</v>
      </c>
      <c r="F25" s="19">
        <f t="shared" si="30"/>
        <v>1</v>
      </c>
      <c r="G25" s="16">
        <f t="shared" si="30"/>
        <v>202</v>
      </c>
      <c r="H25" s="17">
        <f t="shared" si="30"/>
        <v>1</v>
      </c>
      <c r="I25" s="18">
        <f t="shared" si="30"/>
        <v>1842870.1500000001</v>
      </c>
      <c r="J25" s="18">
        <f t="shared" si="30"/>
        <v>2219806.86</v>
      </c>
      <c r="K25" s="19">
        <f t="shared" si="30"/>
        <v>1</v>
      </c>
      <c r="L25" s="16">
        <f t="shared" si="30"/>
        <v>298</v>
      </c>
      <c r="M25" s="17">
        <f t="shared" si="30"/>
        <v>1</v>
      </c>
      <c r="N25" s="18">
        <f t="shared" si="30"/>
        <v>1017221.1399999999</v>
      </c>
      <c r="O25" s="18">
        <f t="shared" si="30"/>
        <v>1230522.71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4" hidden="1" customHeight="1" x14ac:dyDescent="0.3">
      <c r="A27" s="143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3">
      <c r="A28" s="144" t="str">
        <f>'CONTRACTACIO 1r TR 2022'!A28:Q28</f>
        <v>https://bcnroc.ajuntament.barcelona.cat/jspui/bitstream/11703/120899/5/GM_Pressupost_2021.pdf#page=209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1"/>
      <c r="B32" s="140"/>
      <c r="C32" s="141"/>
      <c r="D32" s="141"/>
      <c r="E32" s="141"/>
      <c r="F32" s="142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1</v>
      </c>
      <c r="C34" s="8">
        <f t="shared" ref="C34:C45" si="32">IF(B34,B34/$B$46,"")</f>
        <v>1.953125E-3</v>
      </c>
      <c r="D34" s="10">
        <f t="shared" ref="D34:D42" si="33">D13+I13+N13+S13+AC13+X13</f>
        <v>43322.75</v>
      </c>
      <c r="E34" s="11">
        <f t="shared" ref="E34:E42" si="34">E13+J13+O13+T13+AD13+Y13</f>
        <v>52420.53</v>
      </c>
      <c r="F34" s="21">
        <f t="shared" ref="F34:F42" si="35">IF(E34,E34/$E$46,"")</f>
        <v>1.4975511515249158E-2</v>
      </c>
      <c r="J34" s="100" t="s">
        <v>3</v>
      </c>
      <c r="K34" s="101"/>
      <c r="L34" s="54">
        <f>B25</f>
        <v>12</v>
      </c>
      <c r="M34" s="8">
        <f t="shared" ref="M34:M39" si="36">IF(L34,L34/$L$40,"")</f>
        <v>2.34375E-2</v>
      </c>
      <c r="N34" s="55">
        <f>D25</f>
        <v>41394.29</v>
      </c>
      <c r="O34" s="55">
        <f>E25</f>
        <v>50087.09</v>
      </c>
      <c r="P34" s="56">
        <f t="shared" ref="P34:P39" si="37">IF(O34,O34/$O$40,"")</f>
        <v>1.4308893730382372E-2</v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6" t="s">
        <v>1</v>
      </c>
      <c r="K35" s="97"/>
      <c r="L35" s="57">
        <f>G25</f>
        <v>202</v>
      </c>
      <c r="M35" s="8">
        <f t="shared" si="36"/>
        <v>0.39453125</v>
      </c>
      <c r="N35" s="58">
        <f>I25</f>
        <v>1842870.1500000001</v>
      </c>
      <c r="O35" s="58">
        <f>J25</f>
        <v>2219806.86</v>
      </c>
      <c r="P35" s="56">
        <f t="shared" si="37"/>
        <v>0.63415503798910611</v>
      </c>
    </row>
    <row r="36" spans="1:33" ht="30" customHeight="1" x14ac:dyDescent="0.3">
      <c r="A36" s="41" t="s">
        <v>19</v>
      </c>
      <c r="B36" s="12">
        <f t="shared" si="31"/>
        <v>5</v>
      </c>
      <c r="C36" s="8">
        <f t="shared" si="32"/>
        <v>9.765625E-3</v>
      </c>
      <c r="D36" s="13">
        <f t="shared" si="33"/>
        <v>123955</v>
      </c>
      <c r="E36" s="14">
        <f t="shared" si="34"/>
        <v>149985.54999999999</v>
      </c>
      <c r="F36" s="21">
        <f t="shared" si="35"/>
        <v>4.2847913425254916E-2</v>
      </c>
      <c r="G36" s="24"/>
      <c r="J36" s="96" t="s">
        <v>2</v>
      </c>
      <c r="K36" s="97"/>
      <c r="L36" s="57">
        <f>L25</f>
        <v>298</v>
      </c>
      <c r="M36" s="8">
        <f t="shared" si="36"/>
        <v>0.58203125</v>
      </c>
      <c r="N36" s="58">
        <f>N25</f>
        <v>1017221.1399999999</v>
      </c>
      <c r="O36" s="58">
        <f>O25</f>
        <v>1230522.71</v>
      </c>
      <c r="P36" s="56">
        <f t="shared" si="37"/>
        <v>0.35153606828051154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6" t="s">
        <v>34</v>
      </c>
      <c r="K37" s="97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6" t="s">
        <v>5</v>
      </c>
      <c r="K38" s="97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4</v>
      </c>
      <c r="C39" s="8">
        <f t="shared" si="32"/>
        <v>7.8125E-3</v>
      </c>
      <c r="D39" s="13">
        <f t="shared" si="33"/>
        <v>2222955.4700000002</v>
      </c>
      <c r="E39" s="22">
        <f t="shared" si="34"/>
        <v>2682481.25</v>
      </c>
      <c r="F39" s="21">
        <f t="shared" si="35"/>
        <v>0.76633198574709105</v>
      </c>
      <c r="G39" s="24"/>
      <c r="J39" s="96" t="s">
        <v>4</v>
      </c>
      <c r="K39" s="97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160</v>
      </c>
      <c r="C40" s="8">
        <f t="shared" si="32"/>
        <v>0.3125</v>
      </c>
      <c r="D40" s="13">
        <f t="shared" si="33"/>
        <v>154674.60999999999</v>
      </c>
      <c r="E40" s="14">
        <f t="shared" si="34"/>
        <v>186177.39</v>
      </c>
      <c r="F40" s="21">
        <f t="shared" si="35"/>
        <v>5.3187208290798163E-2</v>
      </c>
      <c r="G40" s="24"/>
      <c r="J40" s="98" t="s">
        <v>0</v>
      </c>
      <c r="K40" s="99"/>
      <c r="L40" s="79">
        <f>SUM(L34:L39)</f>
        <v>512</v>
      </c>
      <c r="M40" s="17">
        <f>SUM(M34:M39)</f>
        <v>1</v>
      </c>
      <c r="N40" s="80">
        <f>SUM(N34:N39)</f>
        <v>2901485.58</v>
      </c>
      <c r="O40" s="81">
        <f>SUM(O34:O39)</f>
        <v>3500416.6599999997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342</v>
      </c>
      <c r="C41" s="8">
        <f t="shared" si="32"/>
        <v>0.66796875</v>
      </c>
      <c r="D41" s="13">
        <f t="shared" si="33"/>
        <v>356577.75</v>
      </c>
      <c r="E41" s="14">
        <f t="shared" si="34"/>
        <v>429351.94</v>
      </c>
      <c r="F41" s="21">
        <f t="shared" si="35"/>
        <v>0.12265738102160673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512</v>
      </c>
      <c r="C46" s="17">
        <f>SUM(C34:C45)</f>
        <v>1</v>
      </c>
      <c r="D46" s="18">
        <f>SUM(D34:D45)</f>
        <v>2901485.58</v>
      </c>
      <c r="E46" s="18">
        <f>SUM(E34:E45)</f>
        <v>3500416.66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zoomScale="80" zoomScaleNormal="80" workbookViewId="0">
      <selection activeCell="H35" sqref="H35"/>
    </sheetView>
  </sheetViews>
  <sheetFormatPr defaultColWidth="9.08984375" defaultRowHeight="14.5" x14ac:dyDescent="0.35"/>
  <cols>
    <col min="1" max="1" width="30.453125" style="26" customWidth="1"/>
    <col min="2" max="2" width="11.08984375" style="59" customWidth="1"/>
    <col min="3" max="3" width="10.54296875" style="26" customWidth="1"/>
    <col min="4" max="4" width="19.08984375" style="26" customWidth="1"/>
    <col min="5" max="5" width="19.54296875" style="26" customWidth="1"/>
    <col min="6" max="6" width="11.453125" style="26" customWidth="1"/>
    <col min="7" max="7" width="9.453125" style="26" customWidth="1"/>
    <col min="8" max="8" width="10.90625" style="59" customWidth="1"/>
    <col min="9" max="9" width="17.453125" style="26" customWidth="1"/>
    <col min="10" max="10" width="20" style="26" customWidth="1"/>
    <col min="11" max="11" width="11.453125" style="26" customWidth="1"/>
    <col min="12" max="12" width="11.54296875" style="26" customWidth="1"/>
    <col min="13" max="13" width="10.54296875" style="26" customWidth="1"/>
    <col min="14" max="14" width="20.08984375" style="59" customWidth="1"/>
    <col min="15" max="15" width="19.5429687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5429687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4" x14ac:dyDescent="0.3">
      <c r="B4" s="25"/>
      <c r="H4" s="25"/>
      <c r="N4" s="25"/>
    </row>
    <row r="5" spans="1:31" s="24" customFormat="1" ht="30.75" customHeight="1" x14ac:dyDescent="0.35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55</v>
      </c>
      <c r="B7" s="30" t="s">
        <v>61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TRACTAMENT I SELECCIÓ DE RESIDUS, S.A.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4">
      <c r="A11" s="148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4" t="s">
        <v>4</v>
      </c>
      <c r="W11" s="115"/>
      <c r="X11" s="115"/>
      <c r="Y11" s="115"/>
      <c r="Z11" s="116"/>
      <c r="AA11" s="117" t="s">
        <v>5</v>
      </c>
      <c r="AB11" s="118"/>
      <c r="AC11" s="118"/>
      <c r="AD11" s="118"/>
      <c r="AE11" s="119"/>
    </row>
    <row r="12" spans="1:31" ht="39" customHeight="1" thickBot="1" x14ac:dyDescent="0.4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">
      <c r="A13" s="39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17</v>
      </c>
      <c r="H13" s="20">
        <f t="shared" ref="H13:H24" si="2">IF(G13,G13/$G$25,"")</f>
        <v>2.2941970310391364E-2</v>
      </c>
      <c r="I13" s="10">
        <f>'CONTRACTACIO 1r TR 2022'!I13+'CONTRACTACIO 2n TR 2022'!I13+'CONTRACTACIO 3r TR 2022'!I13+'CONTRACTACIO 4t TR 2022'!I13</f>
        <v>2270818.36</v>
      </c>
      <c r="J13" s="10">
        <f>'CONTRACTACIO 1r TR 2022'!J13+'CONTRACTACIO 2n TR 2022'!J13+'CONTRACTACIO 3r TR 2022'!J13+'CONTRACTACIO 4t TR 2022'!J13</f>
        <v>2719087.35</v>
      </c>
      <c r="K13" s="21">
        <f t="shared" ref="K13:K24" si="3">IF(J13,J13/$J$25,"")</f>
        <v>0.34905794149498259</v>
      </c>
      <c r="L13" s="9">
        <f>'CONTRACTACIO 1r TR 2022'!L13+'CONTRACTACIO 2n TR 2022'!L13+'CONTRACTACIO 3r TR 2022'!L13+'CONTRACTACIO 4t TR 2022'!L13</f>
        <v>6</v>
      </c>
      <c r="M13" s="20">
        <f t="shared" ref="M13:M24" si="4">IF(L13,L13/$L$25,"")</f>
        <v>5.5452865064695009E-3</v>
      </c>
      <c r="N13" s="10">
        <f>'CONTRACTACIO 1r TR 2022'!N13+'CONTRACTACIO 2n TR 2022'!N13+'CONTRACTACIO 3r TR 2022'!N13+'CONTRACTACIO 4t TR 2022'!N13</f>
        <v>2863058.2600000002</v>
      </c>
      <c r="O13" s="10">
        <f>'CONTRACTACIO 1r TR 2022'!O13+'CONTRACTACIO 2n TR 2022'!O13+'CONTRACTACIO 3r TR 2022'!O13+'CONTRACTACIO 4t TR 2022'!O13</f>
        <v>3464300.5</v>
      </c>
      <c r="P13" s="21">
        <f t="shared" ref="P13:P24" si="5">IF(O13,O13/$O$25,"")</f>
        <v>0.54475272310514145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2022'!B15+'CONTRACTACIO 2n TR 2022'!B15+'CONTRACTACIO 3r TR 2022'!B15+'CONTRACTACIO 4t TR 2022'!B15</f>
        <v>1</v>
      </c>
      <c r="C15" s="20">
        <f t="shared" si="0"/>
        <v>2.564102564102564E-2</v>
      </c>
      <c r="D15" s="13">
        <f>'CONTRACTACIO 1r TR 2022'!D15+'CONTRACTACIO 2n TR 2022'!D15+'CONTRACTACIO 3r TR 2022'!D15+'CONTRACTACIO 4t TR 2022'!D15</f>
        <v>66432</v>
      </c>
      <c r="E15" s="13">
        <f>'CONTRACTACIO 1r TR 2022'!E15+'CONTRACTACIO 2n TR 2022'!E15+'CONTRACTACIO 3r TR 2022'!E15+'CONTRACTACIO 4t TR 2022'!E15</f>
        <v>80382.720000000001</v>
      </c>
      <c r="F15" s="21">
        <f t="shared" si="1"/>
        <v>0.37046555685615074</v>
      </c>
      <c r="G15" s="9">
        <f>'CONTRACTACIO 1r TR 2022'!G15+'CONTRACTACIO 2n TR 2022'!G15+'CONTRACTACIO 3r TR 2022'!G15+'CONTRACTACIO 4t TR 2022'!G15</f>
        <v>13</v>
      </c>
      <c r="H15" s="20">
        <f t="shared" si="2"/>
        <v>1.7543859649122806E-2</v>
      </c>
      <c r="I15" s="13">
        <f>'CONTRACTACIO 1r TR 2022'!I15+'CONTRACTACIO 2n TR 2022'!I15+'CONTRACTACIO 3r TR 2022'!I15+'CONTRACTACIO 4t TR 2022'!I15</f>
        <v>293379.66000000003</v>
      </c>
      <c r="J15" s="13">
        <f>'CONTRACTACIO 1r TR 2022'!J15+'CONTRACTACIO 2n TR 2022'!J15+'CONTRACTACIO 3r TR 2022'!J15+'CONTRACTACIO 4t TR 2022'!J15</f>
        <v>354989.39</v>
      </c>
      <c r="K15" s="21">
        <f t="shared" si="3"/>
        <v>4.5571123607323447E-2</v>
      </c>
      <c r="L15" s="9">
        <f>'CONTRACTACIO 1r TR 2022'!L15+'CONTRACTACIO 2n TR 2022'!L15+'CONTRACTACIO 3r TR 2022'!L15+'CONTRACTACIO 4t TR 2022'!L15</f>
        <v>9</v>
      </c>
      <c r="M15" s="20">
        <f t="shared" si="4"/>
        <v>8.3179297597042508E-3</v>
      </c>
      <c r="N15" s="13">
        <f>'CONTRACTACIO 1r TR 2022'!N15+'CONTRACTACIO 2n TR 2022'!N15+'CONTRACTACIO 3r TR 2022'!N15+'CONTRACTACIO 4t TR 2022'!N15</f>
        <v>213280</v>
      </c>
      <c r="O15" s="13">
        <f>'CONTRACTACIO 1r TR 2022'!O15+'CONTRACTACIO 2n TR 2022'!O15+'CONTRACTACIO 3r TR 2022'!O15+'CONTRACTACIO 4t TR 2022'!O15</f>
        <v>258068.8</v>
      </c>
      <c r="P15" s="21">
        <f t="shared" si="5"/>
        <v>4.0580683329427145E-2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3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9</v>
      </c>
      <c r="H18" s="20">
        <f t="shared" si="2"/>
        <v>1.2145748987854251E-2</v>
      </c>
      <c r="I18" s="13">
        <f>'CONTRACTACIO 1r TR 2022'!I18+'CONTRACTACIO 2n TR 2022'!I18+'CONTRACTACIO 3r TR 2022'!I18+'CONTRACTACIO 4t TR 2022'!I18</f>
        <v>3048156.91</v>
      </c>
      <c r="J18" s="13">
        <f>'CONTRACTACIO 1r TR 2022'!J18+'CONTRACTACIO 2n TR 2022'!J18+'CONTRACTACIO 3r TR 2022'!J18+'CONTRACTACIO 4t TR 2022'!J18</f>
        <v>3441655.66</v>
      </c>
      <c r="K18" s="21">
        <f t="shared" si="3"/>
        <v>0.44181634694970562</v>
      </c>
      <c r="L18" s="9">
        <f>'CONTRACTACIO 1r TR 2022'!L18+'CONTRACTACIO 2n TR 2022'!L18+'CONTRACTACIO 3r TR 2022'!L18+'CONTRACTACIO 4t TR 2022'!L18</f>
        <v>3</v>
      </c>
      <c r="M18" s="20">
        <f t="shared" si="4"/>
        <v>2.7726432532347504E-3</v>
      </c>
      <c r="N18" s="13">
        <f>'CONTRACTACIO 1r TR 2022'!N18+'CONTRACTACIO 2n TR 2022'!N18+'CONTRACTACIO 3r TR 2022'!N18+'CONTRACTACIO 4t TR 2022'!N18</f>
        <v>1519944.17</v>
      </c>
      <c r="O18" s="13">
        <f>'CONTRACTACIO 1r TR 2022'!O18+'CONTRACTACIO 2n TR 2022'!O18+'CONTRACTACIO 3r TR 2022'!O18+'CONTRACTACIO 4t TR 2022'!O18</f>
        <v>1839132.4500000002</v>
      </c>
      <c r="P18" s="21">
        <f t="shared" si="5"/>
        <v>0.28919904906878907</v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3">
      <c r="A19" s="42" t="s">
        <v>28</v>
      </c>
      <c r="B19" s="9">
        <f>'CONTRACTACIO 1r TR 2022'!B19+'CONTRACTACIO 2n TR 2022'!B19+'CONTRACTACIO 3r TR 2022'!B19+'CONTRACTACIO 4t TR 2022'!B19</f>
        <v>20</v>
      </c>
      <c r="C19" s="20">
        <f t="shared" si="0"/>
        <v>0.51282051282051277</v>
      </c>
      <c r="D19" s="13">
        <f>'CONTRACTACIO 1r TR 2022'!D19+'CONTRACTACIO 2n TR 2022'!D19+'CONTRACTACIO 3r TR 2022'!D19+'CONTRACTACIO 4t TR 2022'!D19</f>
        <v>51036.88</v>
      </c>
      <c r="E19" s="13">
        <f>'CONTRACTACIO 1r TR 2022'!E19+'CONTRACTACIO 2n TR 2022'!E19+'CONTRACTACIO 3r TR 2022'!E19+'CONTRACTACIO 4t TR 2022'!E19</f>
        <v>61754.62</v>
      </c>
      <c r="F19" s="21">
        <f t="shared" si="1"/>
        <v>0.28461290793269978</v>
      </c>
      <c r="G19" s="9">
        <f>'CONTRACTACIO 1r TR 2022'!G19+'CONTRACTACIO 2n TR 2022'!G19+'CONTRACTACIO 3r TR 2022'!G19+'CONTRACTACIO 4t TR 2022'!G19</f>
        <v>179</v>
      </c>
      <c r="H19" s="20">
        <f t="shared" si="2"/>
        <v>0.24156545209176788</v>
      </c>
      <c r="I19" s="13">
        <f>'CONTRACTACIO 1r TR 2022'!I19+'CONTRACTACIO 2n TR 2022'!I19+'CONTRACTACIO 3r TR 2022'!I19+'CONTRACTACIO 4t TR 2022'!I19</f>
        <v>207148.18</v>
      </c>
      <c r="J19" s="13">
        <f>'CONTRACTACIO 1r TR 2022'!J19+'CONTRACTACIO 2n TR 2022'!J19+'CONTRACTACIO 3r TR 2022'!J19+'CONTRACTACIO 4t TR 2022'!J19</f>
        <v>245962.95</v>
      </c>
      <c r="K19" s="21">
        <f t="shared" si="3"/>
        <v>3.1575050728338439E-2</v>
      </c>
      <c r="L19" s="9">
        <f>'CONTRACTACIO 1r TR 2022'!L19+'CONTRACTACIO 2n TR 2022'!L19+'CONTRACTACIO 3r TR 2022'!L19+'CONTRACTACIO 4t TR 2022'!L19</f>
        <v>272</v>
      </c>
      <c r="M19" s="20">
        <f t="shared" si="4"/>
        <v>0.25138632162661739</v>
      </c>
      <c r="N19" s="13">
        <f>'CONTRACTACIO 1r TR 2022'!N19+'CONTRACTACIO 2n TR 2022'!N19+'CONTRACTACIO 3r TR 2022'!N19+'CONTRACTACIO 4t TR 2022'!N19</f>
        <v>161493.94</v>
      </c>
      <c r="O19" s="13">
        <f>'CONTRACTACIO 1r TR 2022'!O19+'CONTRACTACIO 2n TR 2022'!O19+'CONTRACTACIO 3r TR 2022'!O19+'CONTRACTACIO 4t TR 2022'!O19</f>
        <v>194917.68</v>
      </c>
      <c r="P19" s="21">
        <f t="shared" si="5"/>
        <v>3.0650325213224597E-2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3">
      <c r="A20" s="43" t="s">
        <v>29</v>
      </c>
      <c r="B20" s="9">
        <f>'CONTRACTACIO 1r TR 2022'!B20+'CONTRACTACIO 2n TR 2022'!B20+'CONTRACTACIO 3r TR 2022'!B20+'CONTRACTACIO 4t TR 2022'!B20</f>
        <v>18</v>
      </c>
      <c r="C20" s="20">
        <f t="shared" si="0"/>
        <v>0.46153846153846156</v>
      </c>
      <c r="D20" s="13">
        <f>'CONTRACTACIO 1r TR 2022'!D20+'CONTRACTACIO 2n TR 2022'!D20+'CONTRACTACIO 3r TR 2022'!D20+'CONTRACTACIO 4t TR 2022'!D20</f>
        <v>61851.44</v>
      </c>
      <c r="E20" s="13">
        <f>'CONTRACTACIO 1r TR 2022'!E20+'CONTRACTACIO 2n TR 2022'!E20+'CONTRACTACIO 3r TR 2022'!E20+'CONTRACTACIO 4t TR 2022'!E20</f>
        <v>74840.240000000005</v>
      </c>
      <c r="F20" s="21">
        <f t="shared" si="1"/>
        <v>0.34492153521114949</v>
      </c>
      <c r="G20" s="9">
        <f>'CONTRACTACIO 1r TR 2022'!G20+'CONTRACTACIO 2n TR 2022'!G20+'CONTRACTACIO 3r TR 2022'!G20+'CONTRACTACIO 4t TR 2022'!G20</f>
        <v>523</v>
      </c>
      <c r="H20" s="20">
        <f t="shared" si="2"/>
        <v>0.7058029689608637</v>
      </c>
      <c r="I20" s="13">
        <f>'CONTRACTACIO 1r TR 2022'!I20+'CONTRACTACIO 2n TR 2022'!I20+'CONTRACTACIO 3r TR 2022'!I20+'CONTRACTACIO 4t TR 2022'!I20</f>
        <v>853539.75000000012</v>
      </c>
      <c r="J20" s="13">
        <f>'CONTRACTACIO 1r TR 2022'!J20+'CONTRACTACIO 2n TR 2022'!J20+'CONTRACTACIO 3r TR 2022'!J20+'CONTRACTACIO 4t TR 2022'!J20</f>
        <v>1028092.6100000001</v>
      </c>
      <c r="K20" s="21">
        <f t="shared" si="3"/>
        <v>0.13197953721964981</v>
      </c>
      <c r="L20" s="9">
        <f>'CONTRACTACIO 1r TR 2022'!L20+'CONTRACTACIO 2n TR 2022'!L20+'CONTRACTACIO 3r TR 2022'!L20+'CONTRACTACIO 4t TR 2022'!L20</f>
        <v>792</v>
      </c>
      <c r="M20" s="20">
        <f t="shared" si="4"/>
        <v>0.73197781885397417</v>
      </c>
      <c r="N20" s="13">
        <f>'CONTRACTACIO 1r TR 2022'!N20+'CONTRACTACIO 2n TR 2022'!N20+'CONTRACTACIO 3r TR 2022'!N20+'CONTRACTACIO 4t TR 2022'!N20</f>
        <v>499524.89999999997</v>
      </c>
      <c r="O20" s="13">
        <f>'CONTRACTACIO 1r TR 2022'!O20+'CONTRACTACIO 2n TR 2022'!O20+'CONTRACTACIO 3r TR 2022'!O20+'CONTRACTACIO 4t TR 2022'!O20</f>
        <v>602980.63000000012</v>
      </c>
      <c r="P20" s="21">
        <f t="shared" si="5"/>
        <v>9.481721928341777E-2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39.9" hidden="1" customHeight="1" x14ac:dyDescent="0.3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35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39</v>
      </c>
      <c r="C25" s="17">
        <f t="shared" si="12"/>
        <v>1</v>
      </c>
      <c r="D25" s="18">
        <f t="shared" si="12"/>
        <v>179320.32000000001</v>
      </c>
      <c r="E25" s="18">
        <f t="shared" si="12"/>
        <v>216977.58000000002</v>
      </c>
      <c r="F25" s="19">
        <f t="shared" si="12"/>
        <v>1</v>
      </c>
      <c r="G25" s="16">
        <f t="shared" si="12"/>
        <v>741</v>
      </c>
      <c r="H25" s="17">
        <f t="shared" si="12"/>
        <v>1</v>
      </c>
      <c r="I25" s="18">
        <f t="shared" si="12"/>
        <v>6673042.8599999994</v>
      </c>
      <c r="J25" s="18">
        <f t="shared" si="12"/>
        <v>7789787.9600000009</v>
      </c>
      <c r="K25" s="19">
        <f t="shared" si="12"/>
        <v>1</v>
      </c>
      <c r="L25" s="16">
        <f t="shared" si="12"/>
        <v>1082</v>
      </c>
      <c r="M25" s="17">
        <f t="shared" si="12"/>
        <v>1</v>
      </c>
      <c r="N25" s="18">
        <f t="shared" si="12"/>
        <v>5257301.2700000005</v>
      </c>
      <c r="O25" s="18">
        <f t="shared" si="12"/>
        <v>6359400.0599999996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">
      <c r="B26" s="25"/>
      <c r="H26" s="25"/>
      <c r="N26" s="25"/>
    </row>
    <row r="27" spans="1:31" s="47" customFormat="1" ht="34.4" hidden="1" customHeight="1" x14ac:dyDescent="0.3">
      <c r="A27" s="143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99999999999999" hidden="1" customHeight="1" x14ac:dyDescent="0.3">
      <c r="A28" s="144" t="str">
        <f>'CONTRACTACIO 1r TR 2022'!A28:Q28</f>
        <v>https://bcnroc.ajuntament.barcelona.cat/jspui/bitstream/11703/120899/5/GM_Pressupost_2021.pdf#page=209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5" customHeight="1" x14ac:dyDescent="0.3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5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4" customHeight="1" thickBot="1" x14ac:dyDescent="0.4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23</v>
      </c>
      <c r="C34" s="8">
        <f t="shared" ref="C34:C40" si="14">IF(B34,B34/$B$46,"")</f>
        <v>1.2352309344790547E-2</v>
      </c>
      <c r="D34" s="10">
        <f t="shared" ref="D34:D43" si="15">D13+I13+N13+S13+X13+AC13</f>
        <v>5133876.62</v>
      </c>
      <c r="E34" s="11">
        <f t="shared" ref="E34:E43" si="16">E13+J13+O13+T13+Y13+AD13</f>
        <v>6183387.8499999996</v>
      </c>
      <c r="F34" s="21">
        <f t="shared" ref="F34:F40" si="17">IF(E34,E34/$E$46,"")</f>
        <v>0.43041323775357282</v>
      </c>
      <c r="J34" s="100" t="s">
        <v>3</v>
      </c>
      <c r="K34" s="101"/>
      <c r="L34" s="54">
        <f>B25</f>
        <v>39</v>
      </c>
      <c r="M34" s="8">
        <f t="shared" ref="M34:M39" si="18">IF(L34,L34/$L$40,"")</f>
        <v>2.0945220193340493E-2</v>
      </c>
      <c r="N34" s="55">
        <f>D25</f>
        <v>179320.32000000001</v>
      </c>
      <c r="O34" s="55">
        <f>E25</f>
        <v>216977.58000000002</v>
      </c>
      <c r="P34" s="56">
        <f t="shared" ref="P34:P39" si="19">IF(O34,O34/$O$40,"")</f>
        <v>1.5103374556673634E-2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6" t="s">
        <v>1</v>
      </c>
      <c r="K35" s="97"/>
      <c r="L35" s="57">
        <f>G25</f>
        <v>741</v>
      </c>
      <c r="M35" s="8">
        <f t="shared" si="18"/>
        <v>0.39795918367346939</v>
      </c>
      <c r="N35" s="58">
        <f>I25</f>
        <v>6673042.8599999994</v>
      </c>
      <c r="O35" s="58">
        <f>J25</f>
        <v>7789787.9600000009</v>
      </c>
      <c r="P35" s="56">
        <f t="shared" si="19"/>
        <v>0.54223153045096462</v>
      </c>
    </row>
    <row r="36" spans="1:33" s="24" customFormat="1" ht="30" customHeight="1" x14ac:dyDescent="0.3">
      <c r="A36" s="41" t="s">
        <v>19</v>
      </c>
      <c r="B36" s="12">
        <f t="shared" si="13"/>
        <v>23</v>
      </c>
      <c r="C36" s="8">
        <f t="shared" si="14"/>
        <v>1.2352309344790547E-2</v>
      </c>
      <c r="D36" s="13">
        <f t="shared" si="15"/>
        <v>573091.66</v>
      </c>
      <c r="E36" s="14">
        <f t="shared" si="16"/>
        <v>693440.90999999992</v>
      </c>
      <c r="F36" s="21">
        <f t="shared" si="17"/>
        <v>4.8269032204390001E-2</v>
      </c>
      <c r="J36" s="96" t="s">
        <v>2</v>
      </c>
      <c r="K36" s="97"/>
      <c r="L36" s="57">
        <f>L25</f>
        <v>1082</v>
      </c>
      <c r="M36" s="8">
        <f t="shared" si="18"/>
        <v>0.58109559613319017</v>
      </c>
      <c r="N36" s="58">
        <f>N25</f>
        <v>5257301.2700000005</v>
      </c>
      <c r="O36" s="58">
        <f>O25</f>
        <v>6359400.0599999996</v>
      </c>
      <c r="P36" s="56">
        <f t="shared" si="19"/>
        <v>0.44266509499236167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6" t="s">
        <v>34</v>
      </c>
      <c r="K37" s="97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6" t="s">
        <v>5</v>
      </c>
      <c r="K38" s="97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12</v>
      </c>
      <c r="C39" s="8">
        <f t="shared" si="14"/>
        <v>6.44468313641246E-3</v>
      </c>
      <c r="D39" s="13">
        <f t="shared" si="15"/>
        <v>4568101.08</v>
      </c>
      <c r="E39" s="22">
        <f t="shared" si="16"/>
        <v>5280788.1100000003</v>
      </c>
      <c r="F39" s="21">
        <f t="shared" si="17"/>
        <v>0.36758507851252947</v>
      </c>
      <c r="G39" s="24"/>
      <c r="H39" s="24"/>
      <c r="I39" s="24"/>
      <c r="J39" s="96" t="s">
        <v>4</v>
      </c>
      <c r="K39" s="97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471</v>
      </c>
      <c r="C40" s="8">
        <f t="shared" si="14"/>
        <v>0.25295381310418902</v>
      </c>
      <c r="D40" s="13">
        <f t="shared" si="15"/>
        <v>419679</v>
      </c>
      <c r="E40" s="14">
        <f t="shared" si="16"/>
        <v>502635.25</v>
      </c>
      <c r="F40" s="21">
        <f t="shared" si="17"/>
        <v>3.4987432554724272E-2</v>
      </c>
      <c r="G40" s="24"/>
      <c r="H40" s="24"/>
      <c r="I40" s="24"/>
      <c r="J40" s="98" t="s">
        <v>0</v>
      </c>
      <c r="K40" s="99"/>
      <c r="L40" s="79">
        <f>SUM(L34:L39)</f>
        <v>1862</v>
      </c>
      <c r="M40" s="17">
        <f>SUM(M34:M39)</f>
        <v>1</v>
      </c>
      <c r="N40" s="80">
        <f>SUM(N34:N39)</f>
        <v>12109664.449999999</v>
      </c>
      <c r="O40" s="81">
        <f>SUM(O34:O39)</f>
        <v>14366165.600000001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1333</v>
      </c>
      <c r="C41" s="8">
        <f>IF(B41,B41/$B$46,"")</f>
        <v>0.71589688506981741</v>
      </c>
      <c r="D41" s="13">
        <f t="shared" si="15"/>
        <v>1414916.09</v>
      </c>
      <c r="E41" s="14">
        <f t="shared" si="16"/>
        <v>1705913.4800000002</v>
      </c>
      <c r="F41" s="21">
        <f>IF(E41,E41/$E$46,"")</f>
        <v>0.11874521897478336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4">
      <c r="A46" s="61" t="s">
        <v>0</v>
      </c>
      <c r="B46" s="16">
        <f>SUM(B34:B45)</f>
        <v>1862</v>
      </c>
      <c r="C46" s="17">
        <f>SUM(C34:C45)</f>
        <v>1</v>
      </c>
      <c r="D46" s="18">
        <f>SUM(D34:D45)</f>
        <v>12109664.449999999</v>
      </c>
      <c r="E46" s="18">
        <f>SUM(E34:E45)</f>
        <v>14366165.600000001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5" customHeigh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B9B56904BF949B5686BF4A38EDA2A" ma:contentTypeVersion="15" ma:contentTypeDescription="Crear nuevo documento." ma:contentTypeScope="" ma:versionID="eac105b7083fcfa1ba40dcab95034b97">
  <xsd:schema xmlns:xsd="http://www.w3.org/2001/XMLSchema" xmlns:xs="http://www.w3.org/2001/XMLSchema" xmlns:p="http://schemas.microsoft.com/office/2006/metadata/properties" xmlns:ns2="0cc523da-d425-4f99-a8e5-5c2e3b2a633d" xmlns:ns3="fe2c56db-766c-4c36-b3e5-267db87031a2" targetNamespace="http://schemas.microsoft.com/office/2006/metadata/properties" ma:root="true" ma:fieldsID="a4327b817a3855fc9d87ad8084b6b329" ns2:_="" ns3:_="">
    <xsd:import namespace="0cc523da-d425-4f99-a8e5-5c2e3b2a633d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523da-d425-4f99-a8e5-5c2e3b2a6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9b152b31-2f70-47a2-955d-47e10eaa1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1a09c49-242a-4d4c-82d1-3bbd2dc8038b}" ma:internalName="TaxCatchAll" ma:showField="CatchAllData" ma:web="fe2c56db-766c-4c36-b3e5-267db8703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c523da-d425-4f99-a8e5-5c2e3b2a633d">
      <Terms xmlns="http://schemas.microsoft.com/office/infopath/2007/PartnerControls"/>
    </lcf76f155ced4ddcb4097134ff3c332f>
    <TaxCatchAll xmlns="fe2c56db-766c-4c36-b3e5-267db87031a2" xsi:nil="true"/>
  </documentManagement>
</p:properties>
</file>

<file path=customXml/itemProps1.xml><?xml version="1.0" encoding="utf-8"?>
<ds:datastoreItem xmlns:ds="http://schemas.openxmlformats.org/officeDocument/2006/customXml" ds:itemID="{CD96F8F5-FF68-49D8-A2A4-75984246B7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523da-d425-4f99-a8e5-5c2e3b2a633d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EBBC4B-5887-47C3-A419-8ECE1511A6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850B0F-F3DF-4150-9D2A-63F4D1E3AA55}">
  <ds:schemaRefs>
    <ds:schemaRef ds:uri="0cc523da-d425-4f99-a8e5-5c2e3b2a633d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fe2c56db-766c-4c36-b3e5-267db87031a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2023-03-06T13:06:54Z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0x010100C69B9B56904BF949B5686BF4A38EDA2A</vt:lpwstr>
  </property>
  <property fmtid="{D5CDD505-2E9C-101B-9397-08002B2CF9AE}" pid="3" name="MediaServiceImageTags">
    <vt:lpwstr/>
  </property>
</Properties>
</file>