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8920" windowHeight="15840" tabRatio="700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/>
  <c r="Y23" i="7"/>
  <c r="Z23" i="7" s="1"/>
  <c r="X23" i="7"/>
  <c r="V23" i="7"/>
  <c r="W23" i="7"/>
  <c r="T23" i="7"/>
  <c r="U23" i="7"/>
  <c r="S23" i="7"/>
  <c r="Q23" i="7"/>
  <c r="R23" i="7"/>
  <c r="O23" i="7"/>
  <c r="P23" i="7" s="1"/>
  <c r="N23" i="7"/>
  <c r="L23" i="7"/>
  <c r="M23" i="7" s="1"/>
  <c r="J23" i="7"/>
  <c r="K23" i="7" s="1"/>
  <c r="I23" i="7"/>
  <c r="G23" i="7"/>
  <c r="H23" i="7"/>
  <c r="E23" i="7"/>
  <c r="D23" i="7"/>
  <c r="D44" i="7" s="1"/>
  <c r="B23" i="7"/>
  <c r="C23" i="7" s="1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 s="1"/>
  <c r="S22" i="7"/>
  <c r="Q22" i="7"/>
  <c r="R22" i="7"/>
  <c r="O22" i="7"/>
  <c r="P22" i="7" s="1"/>
  <c r="N22" i="7"/>
  <c r="L22" i="7"/>
  <c r="M22" i="7" s="1"/>
  <c r="J22" i="7"/>
  <c r="K22" i="7" s="1"/>
  <c r="I22" i="7"/>
  <c r="G22" i="7"/>
  <c r="H22" i="7" s="1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F24" i="7" s="1"/>
  <c r="O24" i="7"/>
  <c r="P24" i="7"/>
  <c r="T24" i="7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 s="1"/>
  <c r="Y14" i="7"/>
  <c r="Z14" i="7" s="1"/>
  <c r="AD14" i="7"/>
  <c r="AE14" i="7"/>
  <c r="J15" i="7"/>
  <c r="K15" i="7" s="1"/>
  <c r="O15" i="7"/>
  <c r="E15" i="7"/>
  <c r="T15" i="7"/>
  <c r="U15" i="7"/>
  <c r="Y15" i="7"/>
  <c r="Z15" i="7" s="1"/>
  <c r="AD15" i="7"/>
  <c r="AE15" i="7" s="1"/>
  <c r="J16" i="7"/>
  <c r="O16" i="7"/>
  <c r="E16" i="7"/>
  <c r="F16" i="7" s="1"/>
  <c r="T16" i="7"/>
  <c r="Y16" i="7"/>
  <c r="AD16" i="7"/>
  <c r="AE16" i="7" s="1"/>
  <c r="J17" i="7"/>
  <c r="K17" i="7" s="1"/>
  <c r="O17" i="7"/>
  <c r="E17" i="7"/>
  <c r="F17" i="7"/>
  <c r="T17" i="7"/>
  <c r="U17" i="7" s="1"/>
  <c r="Y17" i="7"/>
  <c r="Z17" i="7" s="1"/>
  <c r="AD17" i="7"/>
  <c r="J18" i="7"/>
  <c r="O18" i="7"/>
  <c r="AD18" i="7"/>
  <c r="AE18" i="7" s="1"/>
  <c r="E18" i="7"/>
  <c r="F18" i="7" s="1"/>
  <c r="T18" i="7"/>
  <c r="U18" i="7" s="1"/>
  <c r="Y18" i="7"/>
  <c r="Z18" i="7"/>
  <c r="J19" i="7"/>
  <c r="O19" i="7"/>
  <c r="AD19" i="7"/>
  <c r="AE19" i="7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D39" i="7" s="1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H16" i="7" s="1"/>
  <c r="L16" i="7"/>
  <c r="Q16" i="7"/>
  <c r="V16" i="7"/>
  <c r="W16" i="7" s="1"/>
  <c r="AA16" i="7"/>
  <c r="AB16" i="7" s="1"/>
  <c r="B13" i="7"/>
  <c r="G13" i="7"/>
  <c r="L13" i="7"/>
  <c r="Q13" i="7"/>
  <c r="V13" i="7"/>
  <c r="W13" i="7"/>
  <c r="AA13" i="7"/>
  <c r="AB13" i="7" s="1"/>
  <c r="B20" i="7"/>
  <c r="G20" i="7"/>
  <c r="L20" i="7"/>
  <c r="AA20" i="7"/>
  <c r="AA25" i="7" s="1"/>
  <c r="L38" i="7" s="1"/>
  <c r="M38" i="7" s="1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Q14" i="7"/>
  <c r="R14" i="7" s="1"/>
  <c r="V14" i="7"/>
  <c r="W14" i="7"/>
  <c r="AA14" i="7"/>
  <c r="AB14" i="7"/>
  <c r="G15" i="7"/>
  <c r="L15" i="7"/>
  <c r="B15" i="7"/>
  <c r="Q15" i="7"/>
  <c r="V15" i="7"/>
  <c r="W15" i="7"/>
  <c r="AA15" i="7"/>
  <c r="AB15" i="7" s="1"/>
  <c r="G17" i="7"/>
  <c r="H17" i="7" s="1"/>
  <c r="L17" i="7"/>
  <c r="M17" i="7"/>
  <c r="B17" i="7"/>
  <c r="C17" i="7" s="1"/>
  <c r="Q17" i="7"/>
  <c r="R17" i="7" s="1"/>
  <c r="V17" i="7"/>
  <c r="W17" i="7"/>
  <c r="AA17" i="7"/>
  <c r="G18" i="7"/>
  <c r="L18" i="7"/>
  <c r="AA18" i="7"/>
  <c r="B18" i="7"/>
  <c r="Q18" i="7"/>
  <c r="R18" i="7"/>
  <c r="V18" i="7"/>
  <c r="W18" i="7" s="1"/>
  <c r="G19" i="7"/>
  <c r="L19" i="7"/>
  <c r="M19" i="7" s="1"/>
  <c r="AA19" i="7"/>
  <c r="B19" i="7"/>
  <c r="C19" i="7" s="1"/>
  <c r="Q19" i="7"/>
  <c r="R19" i="7"/>
  <c r="V19" i="7"/>
  <c r="W19" i="7"/>
  <c r="R15" i="7"/>
  <c r="J25" i="6"/>
  <c r="O35" i="6" s="1"/>
  <c r="E25" i="6"/>
  <c r="O34" i="6" s="1"/>
  <c r="O25" i="6"/>
  <c r="O36" i="6" s="1"/>
  <c r="Y25" i="6"/>
  <c r="O38" i="6"/>
  <c r="P38" i="6" s="1"/>
  <c r="T25" i="6"/>
  <c r="O37" i="6" s="1"/>
  <c r="P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9" i="6" s="1"/>
  <c r="H15" i="6"/>
  <c r="B25" i="6"/>
  <c r="L34" i="6" s="1"/>
  <c r="L25" i="6"/>
  <c r="L36" i="6"/>
  <c r="V25" i="6"/>
  <c r="L38" i="6" s="1"/>
  <c r="M38" i="6" s="1"/>
  <c r="Q25" i="6"/>
  <c r="L37" i="6" s="1"/>
  <c r="M37" i="6" s="1"/>
  <c r="AA25" i="6"/>
  <c r="L39" i="6"/>
  <c r="M39" i="6" s="1"/>
  <c r="E45" i="6"/>
  <c r="E34" i="6"/>
  <c r="E35" i="6"/>
  <c r="E36" i="6"/>
  <c r="E37" i="6"/>
  <c r="F37" i="6" s="1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C36" i="6" s="1"/>
  <c r="B37" i="6"/>
  <c r="C37" i="6" s="1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5" i="6"/>
  <c r="P16" i="6"/>
  <c r="P18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/>
  <c r="G25" i="5"/>
  <c r="H19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C36" i="5" s="1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0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F42" i="4" s="1"/>
  <c r="D45" i="4"/>
  <c r="B45" i="4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25" i="4" s="1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20" i="4" s="1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P34" i="1" s="1"/>
  <c r="Y25" i="1"/>
  <c r="O38" i="1" s="1"/>
  <c r="P38" i="1" s="1"/>
  <c r="I25" i="1"/>
  <c r="N35" i="1" s="1"/>
  <c r="N25" i="1"/>
  <c r="N36" i="1" s="1"/>
  <c r="D25" i="1"/>
  <c r="N34" i="1"/>
  <c r="X25" i="1"/>
  <c r="N38" i="1" s="1"/>
  <c r="G25" i="1"/>
  <c r="L35" i="1" s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E36" i="1"/>
  <c r="F36" i="1" s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C35" i="1" s="1"/>
  <c r="B36" i="1"/>
  <c r="B37" i="1"/>
  <c r="C37" i="1" s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L37" i="4"/>
  <c r="M37" i="4" s="1"/>
  <c r="F22" i="1"/>
  <c r="F23" i="1"/>
  <c r="F24" i="1"/>
  <c r="C22" i="1"/>
  <c r="C23" i="1"/>
  <c r="F22" i="6"/>
  <c r="C22" i="6"/>
  <c r="H20" i="6"/>
  <c r="M18" i="6"/>
  <c r="M13" i="6"/>
  <c r="P19" i="6"/>
  <c r="P14" i="6"/>
  <c r="Z21" i="6"/>
  <c r="H22" i="6"/>
  <c r="K22" i="6"/>
  <c r="M13" i="5"/>
  <c r="L35" i="5"/>
  <c r="H22" i="5"/>
  <c r="O38" i="5"/>
  <c r="P38" i="5" s="1"/>
  <c r="K22" i="5"/>
  <c r="M14" i="4"/>
  <c r="P21" i="4"/>
  <c r="H22" i="4"/>
  <c r="K22" i="4"/>
  <c r="Z21" i="4"/>
  <c r="L34" i="1"/>
  <c r="F20" i="1"/>
  <c r="F13" i="1"/>
  <c r="C13" i="1"/>
  <c r="K21" i="1"/>
  <c r="H16" i="1"/>
  <c r="H14" i="1"/>
  <c r="H18" i="1"/>
  <c r="H24" i="1"/>
  <c r="Z18" i="6"/>
  <c r="C20" i="6"/>
  <c r="C13" i="6"/>
  <c r="F14" i="6"/>
  <c r="K15" i="6"/>
  <c r="R16" i="6"/>
  <c r="U16" i="6"/>
  <c r="U13" i="6"/>
  <c r="H18" i="6"/>
  <c r="H13" i="6"/>
  <c r="H24" i="6"/>
  <c r="H14" i="6"/>
  <c r="K14" i="6"/>
  <c r="K18" i="6"/>
  <c r="K21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9" i="5"/>
  <c r="P14" i="5"/>
  <c r="H15" i="5"/>
  <c r="K13" i="5"/>
  <c r="W18" i="5"/>
  <c r="R16" i="5"/>
  <c r="H13" i="5"/>
  <c r="H20" i="5"/>
  <c r="C14" i="5"/>
  <c r="C13" i="5"/>
  <c r="F23" i="7"/>
  <c r="AE21" i="5"/>
  <c r="AE20" i="5"/>
  <c r="C20" i="5"/>
  <c r="F21" i="5"/>
  <c r="F20" i="5"/>
  <c r="P21" i="5"/>
  <c r="C43" i="6"/>
  <c r="B36" i="7"/>
  <c r="C36" i="7" s="1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4" i="4"/>
  <c r="C14" i="4"/>
  <c r="F14" i="4"/>
  <c r="F20" i="4"/>
  <c r="K21" i="4"/>
  <c r="W17" i="4"/>
  <c r="O38" i="4"/>
  <c r="Z17" i="4"/>
  <c r="C18" i="4"/>
  <c r="C20" i="4"/>
  <c r="O34" i="4"/>
  <c r="H13" i="4"/>
  <c r="M13" i="4"/>
  <c r="W20" i="4"/>
  <c r="P18" i="7"/>
  <c r="F43" i="4"/>
  <c r="C24" i="7"/>
  <c r="E37" i="7"/>
  <c r="M15" i="7"/>
  <c r="D38" i="7"/>
  <c r="D37" i="7"/>
  <c r="C36" i="1"/>
  <c r="P17" i="7"/>
  <c r="P16" i="7"/>
  <c r="F37" i="4"/>
  <c r="Z16" i="7"/>
  <c r="F37" i="1"/>
  <c r="M16" i="7"/>
  <c r="F43" i="1"/>
  <c r="C44" i="1"/>
  <c r="F15" i="7"/>
  <c r="F42" i="1"/>
  <c r="F35" i="1"/>
  <c r="F39" i="1"/>
  <c r="C39" i="5"/>
  <c r="C36" i="4"/>
  <c r="C43" i="4"/>
  <c r="C45" i="1"/>
  <c r="C39" i="1"/>
  <c r="C15" i="7"/>
  <c r="K24" i="7"/>
  <c r="C39" i="6"/>
  <c r="F36" i="6"/>
  <c r="C35" i="6"/>
  <c r="F35" i="6"/>
  <c r="U13" i="7"/>
  <c r="U16" i="7"/>
  <c r="F45" i="6"/>
  <c r="F39" i="6"/>
  <c r="AB18" i="7"/>
  <c r="AB19" i="7"/>
  <c r="C45" i="6"/>
  <c r="C45" i="5"/>
  <c r="F39" i="5"/>
  <c r="AE20" i="7"/>
  <c r="R16" i="7"/>
  <c r="C37" i="5"/>
  <c r="F36" i="5"/>
  <c r="F37" i="5"/>
  <c r="F35" i="5"/>
  <c r="F21" i="7"/>
  <c r="F13" i="7"/>
  <c r="F14" i="7"/>
  <c r="F20" i="7"/>
  <c r="M34" i="5"/>
  <c r="W20" i="7"/>
  <c r="AE21" i="7"/>
  <c r="AE17" i="7"/>
  <c r="F35" i="4"/>
  <c r="F36" i="4"/>
  <c r="K18" i="7"/>
  <c r="C38" i="4"/>
  <c r="C35" i="4"/>
  <c r="F38" i="4"/>
  <c r="F45" i="4"/>
  <c r="C45" i="4"/>
  <c r="K14" i="7"/>
  <c r="K16" i="7"/>
  <c r="AB20" i="7"/>
  <c r="AB17" i="7"/>
  <c r="P34" i="4"/>
  <c r="C18" i="7"/>
  <c r="C14" i="7"/>
  <c r="C39" i="4"/>
  <c r="C13" i="7"/>
  <c r="F39" i="4"/>
  <c r="R13" i="7"/>
  <c r="K21" i="7"/>
  <c r="M18" i="7"/>
  <c r="P15" i="7"/>
  <c r="P14" i="7"/>
  <c r="P19" i="7"/>
  <c r="M14" i="7"/>
  <c r="H15" i="7"/>
  <c r="H18" i="7"/>
  <c r="H24" i="7"/>
  <c r="M34" i="1"/>
  <c r="P37" i="4"/>
  <c r="P38" i="4"/>
  <c r="F37" i="7"/>
  <c r="H19" i="1" l="1"/>
  <c r="K20" i="6"/>
  <c r="K13" i="6"/>
  <c r="K19" i="6"/>
  <c r="K25" i="6" s="1"/>
  <c r="P13" i="5"/>
  <c r="P13" i="6"/>
  <c r="K20" i="5"/>
  <c r="K19" i="5"/>
  <c r="P20" i="6"/>
  <c r="P25" i="6" s="1"/>
  <c r="D46" i="6"/>
  <c r="L35" i="6"/>
  <c r="P20" i="5"/>
  <c r="P25" i="5" s="1"/>
  <c r="K13" i="4"/>
  <c r="K25" i="4" s="1"/>
  <c r="B46" i="4"/>
  <c r="C40" i="4" s="1"/>
  <c r="P20" i="4"/>
  <c r="L36" i="4"/>
  <c r="K20" i="4"/>
  <c r="E46" i="4"/>
  <c r="F34" i="4" s="1"/>
  <c r="H20" i="4"/>
  <c r="C41" i="4"/>
  <c r="K19" i="4"/>
  <c r="H19" i="4"/>
  <c r="H25" i="4" s="1"/>
  <c r="M25" i="4"/>
  <c r="D46" i="4"/>
  <c r="E45" i="7"/>
  <c r="F45" i="7" s="1"/>
  <c r="Q25" i="7"/>
  <c r="L37" i="7" s="1"/>
  <c r="M37" i="7" s="1"/>
  <c r="B39" i="7"/>
  <c r="C39" i="7" s="1"/>
  <c r="U25" i="5"/>
  <c r="AB25" i="6"/>
  <c r="E40" i="7"/>
  <c r="Z25" i="1"/>
  <c r="T25" i="7"/>
  <c r="O37" i="7" s="1"/>
  <c r="P37" i="7" s="1"/>
  <c r="B44" i="7"/>
  <c r="C44" i="7" s="1"/>
  <c r="E39" i="7"/>
  <c r="F39" i="7" s="1"/>
  <c r="E35" i="7"/>
  <c r="F35" i="7" s="1"/>
  <c r="W25" i="1"/>
  <c r="D40" i="7"/>
  <c r="D36" i="7"/>
  <c r="S25" i="7"/>
  <c r="N37" i="7" s="1"/>
  <c r="AC25" i="7"/>
  <c r="N38" i="7" s="1"/>
  <c r="U25" i="6"/>
  <c r="C42" i="4"/>
  <c r="R25" i="6"/>
  <c r="AE25" i="1"/>
  <c r="D46" i="5"/>
  <c r="D35" i="7"/>
  <c r="D45" i="7"/>
  <c r="D43" i="7"/>
  <c r="M20" i="1"/>
  <c r="E43" i="7"/>
  <c r="F43" i="7" s="1"/>
  <c r="Z25" i="6"/>
  <c r="K25" i="5"/>
  <c r="M25" i="6"/>
  <c r="N40" i="4"/>
  <c r="AB25" i="5"/>
  <c r="D25" i="7"/>
  <c r="N34" i="7" s="1"/>
  <c r="D34" i="7"/>
  <c r="B38" i="7"/>
  <c r="C38" i="7" s="1"/>
  <c r="E36" i="7"/>
  <c r="F36" i="7" s="1"/>
  <c r="U25" i="4"/>
  <c r="Z25" i="4"/>
  <c r="AE25" i="5"/>
  <c r="P25" i="1"/>
  <c r="B43" i="7"/>
  <c r="C43" i="7" s="1"/>
  <c r="K20" i="1"/>
  <c r="K19" i="1"/>
  <c r="K25" i="1" s="1"/>
  <c r="E34" i="7"/>
  <c r="D46" i="1"/>
  <c r="H13" i="1"/>
  <c r="E41" i="7"/>
  <c r="E46" i="1"/>
  <c r="D41" i="7"/>
  <c r="H20" i="1"/>
  <c r="B41" i="7"/>
  <c r="O40" i="6"/>
  <c r="P35" i="6" s="1"/>
  <c r="B45" i="7"/>
  <c r="C45" i="7" s="1"/>
  <c r="AD25" i="7"/>
  <c r="O38" i="7" s="1"/>
  <c r="P38" i="7" s="1"/>
  <c r="U24" i="7"/>
  <c r="U25" i="7" s="1"/>
  <c r="AE25" i="4"/>
  <c r="E44" i="7"/>
  <c r="F44" i="7" s="1"/>
  <c r="W25" i="5"/>
  <c r="N40" i="5"/>
  <c r="C20" i="7"/>
  <c r="C25" i="7" s="1"/>
  <c r="AB25" i="1"/>
  <c r="B37" i="7"/>
  <c r="C37" i="7" s="1"/>
  <c r="F22" i="7"/>
  <c r="F25" i="7" s="1"/>
  <c r="B35" i="7"/>
  <c r="C35" i="7" s="1"/>
  <c r="F25" i="4"/>
  <c r="R25" i="1"/>
  <c r="H25" i="6"/>
  <c r="M25" i="1"/>
  <c r="E46" i="5"/>
  <c r="F40" i="5" s="1"/>
  <c r="B46" i="5"/>
  <c r="C34" i="5" s="1"/>
  <c r="C25" i="6"/>
  <c r="F25" i="1"/>
  <c r="B25" i="7"/>
  <c r="L34" i="7" s="1"/>
  <c r="M34" i="7" s="1"/>
  <c r="B34" i="7"/>
  <c r="E25" i="7"/>
  <c r="O34" i="7" s="1"/>
  <c r="P34" i="7" s="1"/>
  <c r="M25" i="5"/>
  <c r="N40" i="1"/>
  <c r="AB25" i="4"/>
  <c r="F25" i="6"/>
  <c r="B40" i="7"/>
  <c r="F25" i="5"/>
  <c r="Z25" i="5"/>
  <c r="AE25" i="6"/>
  <c r="X25" i="7"/>
  <c r="N39" i="7" s="1"/>
  <c r="O40" i="4"/>
  <c r="P35" i="4" s="1"/>
  <c r="C25" i="5"/>
  <c r="B46" i="1"/>
  <c r="C40" i="1" s="1"/>
  <c r="R25" i="4"/>
  <c r="R25" i="5"/>
  <c r="J25" i="7"/>
  <c r="K20" i="7" s="1"/>
  <c r="C25" i="1"/>
  <c r="N25" i="7"/>
  <c r="N36" i="7" s="1"/>
  <c r="C25" i="4"/>
  <c r="P25" i="4"/>
  <c r="W25" i="6"/>
  <c r="U25" i="1"/>
  <c r="E38" i="7"/>
  <c r="F38" i="7" s="1"/>
  <c r="H25" i="5"/>
  <c r="C22" i="7"/>
  <c r="N40" i="6"/>
  <c r="L40" i="6"/>
  <c r="M36" i="6" s="1"/>
  <c r="M34" i="6"/>
  <c r="E46" i="6"/>
  <c r="P34" i="6"/>
  <c r="B46" i="6"/>
  <c r="C34" i="6" s="1"/>
  <c r="L40" i="5"/>
  <c r="M35" i="5" s="1"/>
  <c r="P34" i="5"/>
  <c r="O40" i="5"/>
  <c r="P35" i="5" s="1"/>
  <c r="L25" i="7"/>
  <c r="M13" i="7" s="1"/>
  <c r="M38" i="4"/>
  <c r="L40" i="4"/>
  <c r="M35" i="4" s="1"/>
  <c r="R25" i="7"/>
  <c r="G25" i="7"/>
  <c r="L35" i="7" s="1"/>
  <c r="AB25" i="7"/>
  <c r="D42" i="7"/>
  <c r="AE25" i="7"/>
  <c r="O40" i="1"/>
  <c r="P35" i="1" s="1"/>
  <c r="L40" i="1"/>
  <c r="M35" i="1" s="1"/>
  <c r="W25" i="7"/>
  <c r="Z25" i="7"/>
  <c r="B42" i="7"/>
  <c r="Y25" i="7"/>
  <c r="O39" i="7" s="1"/>
  <c r="P39" i="7" s="1"/>
  <c r="O25" i="7"/>
  <c r="I25" i="7"/>
  <c r="N35" i="7" s="1"/>
  <c r="E42" i="7"/>
  <c r="V25" i="7"/>
  <c r="L39" i="7" s="1"/>
  <c r="M39" i="7" s="1"/>
  <c r="H25" i="1" l="1"/>
  <c r="F34" i="5"/>
  <c r="O36" i="7"/>
  <c r="P13" i="7"/>
  <c r="F40" i="6"/>
  <c r="F34" i="6"/>
  <c r="F41" i="6"/>
  <c r="F46" i="6" s="1"/>
  <c r="P36" i="6"/>
  <c r="P40" i="6" s="1"/>
  <c r="C40" i="6"/>
  <c r="C41" i="6"/>
  <c r="M35" i="6"/>
  <c r="M40" i="6" s="1"/>
  <c r="P36" i="5"/>
  <c r="P40" i="5" s="1"/>
  <c r="F41" i="5"/>
  <c r="F46" i="5" s="1"/>
  <c r="M36" i="5"/>
  <c r="M40" i="5" s="1"/>
  <c r="C40" i="5"/>
  <c r="C41" i="5"/>
  <c r="C34" i="4"/>
  <c r="C46" i="4" s="1"/>
  <c r="P36" i="4"/>
  <c r="P40" i="4" s="1"/>
  <c r="M36" i="4"/>
  <c r="F41" i="4"/>
  <c r="F40" i="4"/>
  <c r="M40" i="4"/>
  <c r="N40" i="7"/>
  <c r="D46" i="7"/>
  <c r="F41" i="1"/>
  <c r="F40" i="1"/>
  <c r="O35" i="7"/>
  <c r="O40" i="7" s="1"/>
  <c r="P35" i="7" s="1"/>
  <c r="K19" i="7"/>
  <c r="H19" i="7"/>
  <c r="H20" i="7"/>
  <c r="P36" i="1"/>
  <c r="P40" i="1" s="1"/>
  <c r="K13" i="7"/>
  <c r="F34" i="1"/>
  <c r="C41" i="1"/>
  <c r="C34" i="1"/>
  <c r="H13" i="7"/>
  <c r="P20" i="7"/>
  <c r="M36" i="1"/>
  <c r="M40" i="1" s="1"/>
  <c r="L36" i="7"/>
  <c r="L40" i="7" s="1"/>
  <c r="M35" i="7" s="1"/>
  <c r="M20" i="7"/>
  <c r="M25" i="7" s="1"/>
  <c r="F42" i="7"/>
  <c r="E46" i="7"/>
  <c r="F34" i="7" s="1"/>
  <c r="C42" i="7"/>
  <c r="B46" i="7"/>
  <c r="C41" i="7" s="1"/>
  <c r="P25" i="7" l="1"/>
  <c r="C46" i="6"/>
  <c r="C46" i="5"/>
  <c r="K25" i="7"/>
  <c r="H25" i="7"/>
  <c r="F46" i="4"/>
  <c r="F46" i="1"/>
  <c r="P36" i="7"/>
  <c r="P40" i="7" s="1"/>
  <c r="F41" i="7"/>
  <c r="F40" i="7"/>
  <c r="C40" i="7"/>
  <c r="C46" i="1"/>
  <c r="C34" i="7"/>
  <c r="M36" i="7"/>
  <c r="M40" i="7" s="1"/>
  <c r="F46" i="7" l="1"/>
  <c r="C46" i="7"/>
</calcChain>
</file>

<file path=xl/sharedStrings.xml><?xml version="1.0" encoding="utf-8"?>
<sst xmlns="http://schemas.openxmlformats.org/spreadsheetml/2006/main" count="457" uniqueCount="62">
  <si>
    <t>CONTRACTACIÓ  TRIMESTRAL</t>
  </si>
  <si>
    <t xml:space="preserve">PRIMER TRIMESTRE:     </t>
  </si>
  <si>
    <t>1 de gener a 31 de març de 2023</t>
  </si>
  <si>
    <t>Dades extretes a</t>
  </si>
  <si>
    <t xml:space="preserve">ENS:    </t>
  </si>
  <si>
    <t>TIPUS DE CONTRACTES</t>
  </si>
  <si>
    <t>Procediment d'adjudicació</t>
  </si>
  <si>
    <t>Obres</t>
  </si>
  <si>
    <t>Serveis</t>
  </si>
  <si>
    <t>Subministraments</t>
  </si>
  <si>
    <t>Concessions de Serveis</t>
  </si>
  <si>
    <t>Privats de l'Administració</t>
  </si>
  <si>
    <t>Administratius especials</t>
  </si>
  <si>
    <t>Nombre</t>
  </si>
  <si>
    <t>% total contractes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</si>
  <si>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</si>
  <si>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</si>
  <si>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 xml:space="preserve">% total Preu </t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</si>
  <si>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</si>
  <si>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</si>
  <si>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</si>
  <si>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t>Obert</t>
  </si>
  <si>
    <t>Obert simplificat</t>
  </si>
  <si>
    <t>Obert simplificat abreujat</t>
  </si>
  <si>
    <t>Restringit</t>
  </si>
  <si>
    <t>Licitació amb negociació</t>
  </si>
  <si>
    <t>Negociat sense publicitat</t>
  </si>
  <si>
    <t>Basat en acord marc</t>
  </si>
  <si>
    <t>Menor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</si>
  <si>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</si>
  <si>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Concurs de Projectes</t>
  </si>
  <si>
    <t>Designació de Formadors
     (art. 310 LCSP)</t>
  </si>
  <si>
    <t>Tramitació d'Emergència
     (art. 120 LCSP)</t>
  </si>
  <si>
    <t>Total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</si>
  <si>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</si>
  <si>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</si>
  <si>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</si>
  <si>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TOTALS per procediment</t>
  </si>
  <si>
    <t>Tipus de contracte</t>
  </si>
  <si>
    <t>TOTALS per tipus contracte</t>
  </si>
  <si>
    <t>Nombre Total Contractes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</si>
  <si>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</si>
  <si>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</si>
  <si>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% total import</t>
  </si>
  <si>
    <t>Menors dins Autorització Genèrica de despesa</t>
  </si>
  <si>
    <t xml:space="preserve">SEGON TRIMESTRE:     </t>
  </si>
  <si>
    <t>1 d'abril a 30 de juny de 2023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</si>
  <si>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</si>
  <si>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t>* Menors derivats Autorització Genèrica de despesa</t>
  </si>
  <si>
    <t xml:space="preserve">TERCER TRIMESTRE:     </t>
  </si>
  <si>
    <t>1 de juliol a 30 de setembre de 2023</t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</si>
  <si>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</si>
  <si>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</si>
  <si>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 xml:space="preserve">QUART TRIMESTRE:     </t>
  </si>
  <si>
    <t>1 d'octubre a 31 de desembre de 2023</t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</si>
  <si>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</si>
  <si>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RESUM DE LA CONTRACTACIÓ  ANUAL</t>
  </si>
  <si>
    <t>ANY 2022</t>
  </si>
  <si>
    <t>1 de gener a 31 de desembre de 2023</t>
  </si>
  <si>
    <t>Preu net
(sense IVA)</t>
  </si>
  <si>
    <t>Total preu
(amb IVA)</t>
  </si>
  <si>
    <t>Fundació Barcelona Mobile World Capital (FBMWCF)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</si>
</sst>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52-4480-A7CE-E98279FD04E8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52-4480-A7CE-E98279FD04E8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52-4480-A7CE-E98279FD04E8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52-4480-A7CE-E98279FD04E8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52-4480-A7CE-E98279FD04E8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52-4480-A7CE-E98279FD04E8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52-4480-A7CE-E98279FD04E8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52-4480-A7CE-E98279FD04E8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52-4480-A7CE-E98279FD04E8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52-4480-A7CE-E98279FD04E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183</c:v>
                </c:pt>
                <c:pt idx="7">
                  <c:v>758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952-4480-A7CE-E98279FD0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5A-4429-8234-710546112E74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5A-4429-8234-710546112E74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5A-4429-8234-710546112E74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5A-4429-8234-710546112E74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5A-4429-8234-710546112E74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5A-4429-8234-710546112E74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5A-4429-8234-710546112E74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5A-4429-8234-710546112E74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5A-4429-8234-710546112E74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5A-4429-8234-710546112E7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1798032.95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207541.16999999998</c:v>
                </c:pt>
                <c:pt idx="7">
                  <c:v>2880067.32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35A-4429-8234-710546112E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4C-4F07-8B70-B30142F102AD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4C-4F07-8B70-B30142F102AD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4C-4F07-8B70-B30142F102AD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4C-4F07-8B70-B30142F102A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829</c:v>
                </c:pt>
                <c:pt idx="2">
                  <c:v>132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4C-4F07-8B70-B30142F102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92-4379-994B-D1AB958D2AA2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92-4379-994B-D1AB958D2AA2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92-4379-994B-D1AB958D2AA2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92-4379-994B-D1AB958D2AA2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92-4379-994B-D1AB958D2AA2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92-4379-994B-D1AB958D2AA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4277001.6500000004</c:v>
                </c:pt>
                <c:pt idx="2">
                  <c:v>608639.79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992-4379-994B-D1AB958D2A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1710690</xdr:colOff>
      <xdr:row>2</xdr:row>
      <xdr:rowOff>155575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167640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167640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167640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5" zoomScaleNormal="85" workbookViewId="0">
      <selection activeCell="J13" sqref="J13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0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1</v>
      </c>
      <c r="B7" s="30" t="s">
        <v>2</v>
      </c>
      <c r="C7" s="31"/>
      <c r="D7" s="31"/>
      <c r="E7" s="31"/>
      <c r="F7" s="31"/>
      <c r="H7" s="69"/>
      <c r="I7" s="84" t="s">
        <v>3</v>
      </c>
      <c r="J7" s="85">
        <v>45233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4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">
      <c r="A11" s="112" t="s">
        <v>6</v>
      </c>
      <c r="B11" s="124" t="s">
        <v>7</v>
      </c>
      <c r="C11" s="125"/>
      <c r="D11" s="125"/>
      <c r="E11" s="125"/>
      <c r="F11" s="126"/>
      <c r="G11" s="127" t="s">
        <v>8</v>
      </c>
      <c r="H11" s="128"/>
      <c r="I11" s="128"/>
      <c r="J11" s="128"/>
      <c r="K11" s="129"/>
      <c r="L11" s="98" t="s">
        <v>9</v>
      </c>
      <c r="M11" s="99"/>
      <c r="N11" s="99"/>
      <c r="O11" s="99"/>
      <c r="P11" s="99"/>
      <c r="Q11" s="130" t="s">
        <v>10</v>
      </c>
      <c r="R11" s="131"/>
      <c r="S11" s="131"/>
      <c r="T11" s="131"/>
      <c r="U11" s="132"/>
      <c r="V11" s="136" t="s">
        <v>11</v>
      </c>
      <c r="W11" s="137"/>
      <c r="X11" s="137"/>
      <c r="Y11" s="137"/>
      <c r="Z11" s="138"/>
      <c r="AA11" s="133" t="s">
        <v>12</v>
      </c>
      <c r="AB11" s="134"/>
      <c r="AC11" s="134"/>
      <c r="AD11" s="134"/>
      <c r="AE11" s="135"/>
    </row>
    <row r="12" spans="1:31" ht="39" customHeight="1" thickBot="1" x14ac:dyDescent="0.3">
      <c r="A12" s="113"/>
      <c r="B12" s="32" t="s">
        <v>13</v>
      </c>
      <c r="C12" s="33" t="s">
        <v>14</v>
      </c>
      <c r="D12" s="34" t="s">
        <v>15</v>
      </c>
      <c r="E12" s="35" t="s">
        <v>16</v>
      </c>
      <c r="F12" s="36" t="s">
        <v>17</v>
      </c>
      <c r="G12" s="37" t="s">
        <v>13</v>
      </c>
      <c r="H12" s="33" t="s">
        <v>14</v>
      </c>
      <c r="I12" s="34" t="s">
        <v>15</v>
      </c>
      <c r="J12" s="35" t="s">
        <v>18</v>
      </c>
      <c r="K12" s="36" t="s">
        <v>17</v>
      </c>
      <c r="L12" s="37" t="s">
        <v>13</v>
      </c>
      <c r="M12" s="33" t="s">
        <v>14</v>
      </c>
      <c r="N12" s="34" t="s">
        <v>15</v>
      </c>
      <c r="O12" s="35" t="s">
        <v>19</v>
      </c>
      <c r="P12" s="36" t="s">
        <v>17</v>
      </c>
      <c r="Q12" s="37" t="s">
        <v>13</v>
      </c>
      <c r="R12" s="33" t="s">
        <v>14</v>
      </c>
      <c r="S12" s="34" t="s">
        <v>20</v>
      </c>
      <c r="T12" s="35" t="s">
        <v>18</v>
      </c>
      <c r="U12" s="38" t="s">
        <v>17</v>
      </c>
      <c r="V12" s="32" t="s">
        <v>13</v>
      </c>
      <c r="W12" s="33" t="s">
        <v>14</v>
      </c>
      <c r="X12" s="34" t="s">
        <v>20</v>
      </c>
      <c r="Y12" s="35" t="s">
        <v>18</v>
      </c>
      <c r="Z12" s="36" t="s">
        <v>17</v>
      </c>
      <c r="AA12" s="32" t="s">
        <v>13</v>
      </c>
      <c r="AB12" s="33" t="s">
        <v>14</v>
      </c>
      <c r="AC12" s="34" t="s">
        <v>20</v>
      </c>
      <c r="AD12" s="35" t="s">
        <v>18</v>
      </c>
      <c r="AE12" s="36" t="s">
        <v>17</v>
      </c>
    </row>
    <row r="13" spans="1:31" s="40" customFormat="1" ht="36" customHeight="1" x14ac:dyDescent="0.25">
      <c r="A13" s="39" t="s">
        <v>21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4" si="2">IF(G13,G13/$G$25,"")</f>
        <v>1.8382352941176471E-2</v>
      </c>
      <c r="I13" s="4">
        <v>335295</v>
      </c>
      <c r="J13" s="5">
        <v>394369.68</v>
      </c>
      <c r="K13" s="21">
        <f t="shared" ref="K13:K24" si="3">IF(J13,J13/$J$25,"")</f>
        <v>0.25468359849533712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22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23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24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">
      <c r="A17" s="41" t="s">
        <v>25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26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27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54</v>
      </c>
      <c r="H19" s="20">
        <f t="shared" si="2"/>
        <v>0.19852941176470587</v>
      </c>
      <c r="I19" s="6">
        <v>77532.310000000056</v>
      </c>
      <c r="J19" s="7">
        <v>84241.2</v>
      </c>
      <c r="K19" s="21">
        <f t="shared" si="3"/>
        <v>5.4402894151409899E-2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28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213</v>
      </c>
      <c r="H20" s="62">
        <f t="shared" si="2"/>
        <v>0.78308823529411764</v>
      </c>
      <c r="I20" s="65">
        <v>884180.32</v>
      </c>
      <c r="J20" s="66">
        <v>1069858.21</v>
      </c>
      <c r="K20" s="63">
        <f t="shared" si="3"/>
        <v>0.69091350735325308</v>
      </c>
      <c r="L20" s="64">
        <v>38</v>
      </c>
      <c r="M20" s="62">
        <f t="shared" si="4"/>
        <v>1</v>
      </c>
      <c r="N20" s="65">
        <v>43936.69</v>
      </c>
      <c r="O20" s="66">
        <v>53163.42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89" t="s">
        <v>29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30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31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32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33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272</v>
      </c>
      <c r="H25" s="17">
        <f t="shared" si="12"/>
        <v>1</v>
      </c>
      <c r="I25" s="18">
        <f t="shared" si="12"/>
        <v>1297007.6299999999</v>
      </c>
      <c r="J25" s="18">
        <f t="shared" si="12"/>
        <v>1548469.0899999999</v>
      </c>
      <c r="K25" s="19">
        <f t="shared" si="12"/>
        <v>1</v>
      </c>
      <c r="L25" s="16">
        <f t="shared" si="12"/>
        <v>38</v>
      </c>
      <c r="M25" s="17">
        <f t="shared" si="12"/>
        <v>1</v>
      </c>
      <c r="N25" s="18">
        <f t="shared" si="12"/>
        <v>43936.69</v>
      </c>
      <c r="O25" s="18">
        <f t="shared" si="12"/>
        <v>53163.42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hidden="1" customHeight="1" x14ac:dyDescent="0.25">
      <c r="A27" s="118" t="s">
        <v>34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19" t="s">
        <v>35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5" t="s">
        <v>6</v>
      </c>
      <c r="B31" s="100" t="s">
        <v>37</v>
      </c>
      <c r="C31" s="101"/>
      <c r="D31" s="101"/>
      <c r="E31" s="101"/>
      <c r="F31" s="102"/>
      <c r="G31" s="24"/>
      <c r="J31" s="106" t="s">
        <v>38</v>
      </c>
      <c r="K31" s="107"/>
      <c r="L31" s="100" t="s">
        <v>39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7"/>
      <c r="B33" s="52" t="s">
        <v>40</v>
      </c>
      <c r="C33" s="33" t="s">
        <v>14</v>
      </c>
      <c r="D33" s="34" t="s">
        <v>41</v>
      </c>
      <c r="E33" s="35" t="s">
        <v>42</v>
      </c>
      <c r="F33" s="53" t="s">
        <v>43</v>
      </c>
      <c r="J33" s="110"/>
      <c r="K33" s="111"/>
      <c r="L33" s="52" t="s">
        <v>40</v>
      </c>
      <c r="M33" s="33" t="s">
        <v>14</v>
      </c>
      <c r="N33" s="34" t="s">
        <v>41</v>
      </c>
      <c r="O33" s="35" t="s">
        <v>42</v>
      </c>
      <c r="P33" s="53" t="s">
        <v>43</v>
      </c>
    </row>
    <row r="34" spans="1:33" s="24" customFormat="1" ht="30" customHeight="1" x14ac:dyDescent="0.25">
      <c r="A34" s="39" t="s">
        <v>21</v>
      </c>
      <c r="B34" s="9">
        <f t="shared" ref="B34:B45" si="13">B13+G13+L13+Q13+AA13+V13</f>
        <v>5</v>
      </c>
      <c r="C34" s="8">
        <f t="shared" ref="C34:C43" si="14">IF(B34,B34/$B$46,"")</f>
        <v>1.6129032258064516E-2</v>
      </c>
      <c r="D34" s="10">
        <f t="shared" ref="D34:D45" si="15">D13+I13+N13+S13+AC13+X13</f>
        <v>335295</v>
      </c>
      <c r="E34" s="11">
        <f t="shared" ref="E34:E45" si="16">E13+J13+O13+T13+AD13+Y13</f>
        <v>394369.68</v>
      </c>
      <c r="F34" s="21">
        <f t="shared" ref="F34:F43" si="17">IF(E34,E34/$E$46,"")</f>
        <v>0.24622981710080302</v>
      </c>
      <c r="J34" s="143" t="s">
        <v>7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22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8</v>
      </c>
      <c r="K35" s="140"/>
      <c r="L35" s="57">
        <f>G25</f>
        <v>272</v>
      </c>
      <c r="M35" s="8">
        <f t="shared" si="18"/>
        <v>0.8774193548387097</v>
      </c>
      <c r="N35" s="58">
        <f>I25</f>
        <v>1297007.6299999999</v>
      </c>
      <c r="O35" s="58">
        <f>J25</f>
        <v>1548469.0899999999</v>
      </c>
      <c r="P35" s="56">
        <f t="shared" si="19"/>
        <v>0.96680673021553498</v>
      </c>
    </row>
    <row r="36" spans="1:33" ht="30" customHeight="1" x14ac:dyDescent="0.25">
      <c r="A36" s="41" t="s">
        <v>23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9" t="s">
        <v>9</v>
      </c>
      <c r="K36" s="140"/>
      <c r="L36" s="57">
        <f>L25</f>
        <v>38</v>
      </c>
      <c r="M36" s="8">
        <f t="shared" si="18"/>
        <v>0.12258064516129032</v>
      </c>
      <c r="N36" s="58">
        <f>N25</f>
        <v>43936.69</v>
      </c>
      <c r="O36" s="58">
        <f>O25</f>
        <v>53163.42</v>
      </c>
      <c r="P36" s="56">
        <f t="shared" si="19"/>
        <v>3.3193269784465108E-2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24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10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25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11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26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139" t="s">
        <v>12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27</v>
      </c>
      <c r="B40" s="12">
        <f t="shared" si="13"/>
        <v>54</v>
      </c>
      <c r="C40" s="8">
        <f t="shared" si="14"/>
        <v>0.17419354838709677</v>
      </c>
      <c r="D40" s="13">
        <f t="shared" si="15"/>
        <v>77532.310000000056</v>
      </c>
      <c r="E40" s="14">
        <f t="shared" si="16"/>
        <v>84241.2</v>
      </c>
      <c r="F40" s="21">
        <f t="shared" si="17"/>
        <v>5.2597084208786449E-2</v>
      </c>
      <c r="G40" s="24"/>
      <c r="J40" s="141" t="s">
        <v>33</v>
      </c>
      <c r="K40" s="142"/>
      <c r="L40" s="79">
        <f>SUM(L34:L39)</f>
        <v>310</v>
      </c>
      <c r="M40" s="17">
        <f>SUM(M34:M39)</f>
        <v>1</v>
      </c>
      <c r="N40" s="80">
        <f>SUM(N34:N39)</f>
        <v>1340944.3199999998</v>
      </c>
      <c r="O40" s="81">
        <f>SUM(O34:O39)</f>
        <v>1601632.5099999998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28</v>
      </c>
      <c r="B41" s="12">
        <f t="shared" si="13"/>
        <v>251</v>
      </c>
      <c r="C41" s="8">
        <f t="shared" si="14"/>
        <v>0.80967741935483872</v>
      </c>
      <c r="D41" s="13">
        <f t="shared" si="15"/>
        <v>928117.01</v>
      </c>
      <c r="E41" s="14">
        <f t="shared" si="16"/>
        <v>1123021.6299999999</v>
      </c>
      <c r="F41" s="21">
        <f t="shared" si="17"/>
        <v>0.70117309869041056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44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30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31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32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33</v>
      </c>
      <c r="B46" s="16">
        <f>SUM(B34:B45)</f>
        <v>310</v>
      </c>
      <c r="C46" s="17">
        <f>SUM(C34:C45)</f>
        <v>1</v>
      </c>
      <c r="D46" s="18">
        <f>SUM(D34:D45)</f>
        <v>1340944.32</v>
      </c>
      <c r="E46" s="18">
        <f>SUM(E34:E45)</f>
        <v>1601632.5099999998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O13" sqref="O13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0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45</v>
      </c>
      <c r="B7" s="30" t="s">
        <v>46</v>
      </c>
      <c r="C7" s="31"/>
      <c r="D7" s="31"/>
      <c r="E7" s="31"/>
      <c r="F7" s="31"/>
      <c r="H7" s="69"/>
      <c r="I7" s="84" t="s">
        <v>3</v>
      </c>
      <c r="J7" s="85">
        <v>45240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4</v>
      </c>
      <c r="B8" s="87" t="str">
        <f>'CONTRACTACIO 1r TR 2023'!B8</f>
        <v>Fundació Barcelona Mobile World Capital (FBMWCF)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">
      <c r="A11" s="112" t="s">
        <v>6</v>
      </c>
      <c r="B11" s="124" t="s">
        <v>7</v>
      </c>
      <c r="C11" s="125"/>
      <c r="D11" s="125"/>
      <c r="E11" s="125"/>
      <c r="F11" s="126"/>
      <c r="G11" s="127" t="s">
        <v>8</v>
      </c>
      <c r="H11" s="128"/>
      <c r="I11" s="128"/>
      <c r="J11" s="128"/>
      <c r="K11" s="129"/>
      <c r="L11" s="98" t="s">
        <v>9</v>
      </c>
      <c r="M11" s="99"/>
      <c r="N11" s="99"/>
      <c r="O11" s="99"/>
      <c r="P11" s="99"/>
      <c r="Q11" s="130" t="s">
        <v>10</v>
      </c>
      <c r="R11" s="131"/>
      <c r="S11" s="131"/>
      <c r="T11" s="131"/>
      <c r="U11" s="132"/>
      <c r="V11" s="136" t="s">
        <v>11</v>
      </c>
      <c r="W11" s="137"/>
      <c r="X11" s="137"/>
      <c r="Y11" s="137"/>
      <c r="Z11" s="138"/>
      <c r="AA11" s="133" t="s">
        <v>12</v>
      </c>
      <c r="AB11" s="134"/>
      <c r="AC11" s="134"/>
      <c r="AD11" s="134"/>
      <c r="AE11" s="135"/>
    </row>
    <row r="12" spans="1:31" ht="39" customHeight="1" thickBot="1" x14ac:dyDescent="0.3">
      <c r="A12" s="113"/>
      <c r="B12" s="32" t="s">
        <v>13</v>
      </c>
      <c r="C12" s="33" t="s">
        <v>14</v>
      </c>
      <c r="D12" s="34" t="s">
        <v>15</v>
      </c>
      <c r="E12" s="35" t="s">
        <v>16</v>
      </c>
      <c r="F12" s="36" t="s">
        <v>17</v>
      </c>
      <c r="G12" s="37" t="s">
        <v>13</v>
      </c>
      <c r="H12" s="33" t="s">
        <v>14</v>
      </c>
      <c r="I12" s="34" t="s">
        <v>15</v>
      </c>
      <c r="J12" s="35" t="s">
        <v>18</v>
      </c>
      <c r="K12" s="36" t="s">
        <v>17</v>
      </c>
      <c r="L12" s="37" t="s">
        <v>13</v>
      </c>
      <c r="M12" s="33" t="s">
        <v>14</v>
      </c>
      <c r="N12" s="34" t="s">
        <v>15</v>
      </c>
      <c r="O12" s="35" t="s">
        <v>19</v>
      </c>
      <c r="P12" s="36" t="s">
        <v>17</v>
      </c>
      <c r="Q12" s="37" t="s">
        <v>13</v>
      </c>
      <c r="R12" s="33" t="s">
        <v>14</v>
      </c>
      <c r="S12" s="34" t="s">
        <v>20</v>
      </c>
      <c r="T12" s="35" t="s">
        <v>18</v>
      </c>
      <c r="U12" s="38" t="s">
        <v>17</v>
      </c>
      <c r="V12" s="32" t="s">
        <v>13</v>
      </c>
      <c r="W12" s="33" t="s">
        <v>14</v>
      </c>
      <c r="X12" s="34" t="s">
        <v>20</v>
      </c>
      <c r="Y12" s="35" t="s">
        <v>18</v>
      </c>
      <c r="Z12" s="36" t="s">
        <v>17</v>
      </c>
      <c r="AA12" s="32" t="s">
        <v>13</v>
      </c>
      <c r="AB12" s="33" t="s">
        <v>14</v>
      </c>
      <c r="AC12" s="34" t="s">
        <v>20</v>
      </c>
      <c r="AD12" s="35" t="s">
        <v>18</v>
      </c>
      <c r="AE12" s="36" t="s">
        <v>17</v>
      </c>
    </row>
    <row r="13" spans="1:31" s="40" customFormat="1" ht="36" customHeight="1" x14ac:dyDescent="0.25">
      <c r="A13" s="39" t="s">
        <v>21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4</v>
      </c>
      <c r="H13" s="20">
        <f t="shared" ref="H13:H21" si="2">IF(G13,G13/$G$25,"")</f>
        <v>2.23463687150838E-2</v>
      </c>
      <c r="I13" s="4">
        <v>509901.66</v>
      </c>
      <c r="J13" s="5">
        <v>616981</v>
      </c>
      <c r="K13" s="21">
        <f t="shared" ref="K13:K21" si="3">IF(J13,J13/$J$25,"")</f>
        <v>0.53939344414657608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22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23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24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25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26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27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31</v>
      </c>
      <c r="H19" s="20">
        <f t="shared" si="2"/>
        <v>0.17318435754189945</v>
      </c>
      <c r="I19" s="6">
        <v>34028.78</v>
      </c>
      <c r="J19" s="7">
        <v>36842.97</v>
      </c>
      <c r="K19" s="21">
        <f t="shared" si="3"/>
        <v>3.2209835442078408E-2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28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144</v>
      </c>
      <c r="H20" s="62">
        <f t="shared" si="2"/>
        <v>0.8044692737430168</v>
      </c>
      <c r="I20" s="65">
        <v>404973.74</v>
      </c>
      <c r="J20" s="66">
        <v>490018.26</v>
      </c>
      <c r="K20" s="21">
        <f t="shared" si="3"/>
        <v>0.42839672041134558</v>
      </c>
      <c r="L20" s="64">
        <v>12</v>
      </c>
      <c r="M20" s="62">
        <f t="shared" si="4"/>
        <v>1</v>
      </c>
      <c r="N20" s="65">
        <v>20139.509999999998</v>
      </c>
      <c r="O20" s="66">
        <v>24368.81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44" t="s">
        <v>47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30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50000000000003" customHeight="1" x14ac:dyDescent="0.25">
      <c r="A23" s="88" t="s">
        <v>31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25">
      <c r="A24" s="90" t="s">
        <v>32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33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179</v>
      </c>
      <c r="H25" s="17">
        <f t="shared" si="32"/>
        <v>1</v>
      </c>
      <c r="I25" s="18">
        <f t="shared" si="32"/>
        <v>948904.17999999993</v>
      </c>
      <c r="J25" s="18">
        <f t="shared" si="32"/>
        <v>1143842.23</v>
      </c>
      <c r="K25" s="19">
        <f t="shared" si="32"/>
        <v>1</v>
      </c>
      <c r="L25" s="16">
        <f t="shared" si="32"/>
        <v>12</v>
      </c>
      <c r="M25" s="17">
        <f t="shared" si="32"/>
        <v>1</v>
      </c>
      <c r="N25" s="18">
        <f t="shared" si="32"/>
        <v>20139.509999999998</v>
      </c>
      <c r="O25" s="18">
        <f t="shared" si="32"/>
        <v>24368.81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15" hidden="1" customHeight="1" x14ac:dyDescent="0.2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5" t="s">
        <v>6</v>
      </c>
      <c r="B31" s="100" t="s">
        <v>37</v>
      </c>
      <c r="C31" s="101"/>
      <c r="D31" s="101"/>
      <c r="E31" s="101"/>
      <c r="F31" s="102"/>
      <c r="G31" s="24"/>
      <c r="J31" s="106" t="s">
        <v>38</v>
      </c>
      <c r="K31" s="107"/>
      <c r="L31" s="100" t="s">
        <v>39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7"/>
      <c r="B33" s="52" t="s">
        <v>40</v>
      </c>
      <c r="C33" s="33" t="s">
        <v>14</v>
      </c>
      <c r="D33" s="34" t="s">
        <v>41</v>
      </c>
      <c r="E33" s="35" t="s">
        <v>42</v>
      </c>
      <c r="F33" s="53" t="s">
        <v>43</v>
      </c>
      <c r="J33" s="110"/>
      <c r="K33" s="111"/>
      <c r="L33" s="52" t="s">
        <v>40</v>
      </c>
      <c r="M33" s="33" t="s">
        <v>14</v>
      </c>
      <c r="N33" s="34" t="s">
        <v>41</v>
      </c>
      <c r="O33" s="35" t="s">
        <v>42</v>
      </c>
      <c r="P33" s="53" t="s">
        <v>43</v>
      </c>
    </row>
    <row r="34" spans="1:33" s="24" customFormat="1" ht="30" customHeight="1" x14ac:dyDescent="0.25">
      <c r="A34" s="39" t="s">
        <v>21</v>
      </c>
      <c r="B34" s="9">
        <f t="shared" ref="B34:B45" si="33">B13+G13+L13+Q13+AA13+V13</f>
        <v>4</v>
      </c>
      <c r="C34" s="8">
        <f t="shared" ref="C34:C45" si="34">IF(B34,B34/$B$46,"")</f>
        <v>2.0942408376963352E-2</v>
      </c>
      <c r="D34" s="10">
        <f t="shared" ref="D34:D45" si="35">D13+I13+N13+S13+AC13+X13</f>
        <v>509901.66</v>
      </c>
      <c r="E34" s="11">
        <f t="shared" ref="E34:E45" si="36">E13+J13+O13+T13+AD13+Y13</f>
        <v>616981</v>
      </c>
      <c r="F34" s="21">
        <f t="shared" ref="F34:F42" si="37">IF(E34,E34/$E$46,"")</f>
        <v>0.52814173028188471</v>
      </c>
      <c r="J34" s="143" t="s">
        <v>7</v>
      </c>
      <c r="K34" s="144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25">
      <c r="A35" s="41" t="s">
        <v>22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8</v>
      </c>
      <c r="K35" s="140"/>
      <c r="L35" s="57">
        <f>G25</f>
        <v>179</v>
      </c>
      <c r="M35" s="8">
        <f t="shared" si="38"/>
        <v>0.93717277486910999</v>
      </c>
      <c r="N35" s="58">
        <f>I25</f>
        <v>948904.17999999993</v>
      </c>
      <c r="O35" s="58">
        <f>J25</f>
        <v>1143842.23</v>
      </c>
      <c r="P35" s="56">
        <f t="shared" si="39"/>
        <v>0.9791400618847087</v>
      </c>
    </row>
    <row r="36" spans="1:33" ht="30" customHeight="1" x14ac:dyDescent="0.25">
      <c r="A36" s="41" t="s">
        <v>23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9" t="s">
        <v>9</v>
      </c>
      <c r="K36" s="140"/>
      <c r="L36" s="57">
        <f>L25</f>
        <v>12</v>
      </c>
      <c r="M36" s="8">
        <f t="shared" si="38"/>
        <v>6.2827225130890049E-2</v>
      </c>
      <c r="N36" s="58">
        <f>N25</f>
        <v>20139.509999999998</v>
      </c>
      <c r="O36" s="58">
        <f>O25</f>
        <v>24368.81</v>
      </c>
      <c r="P36" s="56">
        <f t="shared" si="39"/>
        <v>2.0859938115291222E-2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24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10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25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11</v>
      </c>
      <c r="K38" s="140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26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39" t="s">
        <v>12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27</v>
      </c>
      <c r="B40" s="12">
        <f t="shared" si="33"/>
        <v>31</v>
      </c>
      <c r="C40" s="8">
        <f t="shared" si="34"/>
        <v>0.16230366492146597</v>
      </c>
      <c r="D40" s="13">
        <f t="shared" si="35"/>
        <v>34028.78</v>
      </c>
      <c r="E40" s="14">
        <f t="shared" si="36"/>
        <v>36842.97</v>
      </c>
      <c r="F40" s="21">
        <f t="shared" si="37"/>
        <v>3.1537940268052934E-2</v>
      </c>
      <c r="G40" s="24"/>
      <c r="J40" s="141" t="s">
        <v>33</v>
      </c>
      <c r="K40" s="142"/>
      <c r="L40" s="79">
        <f>SUM(L34:L39)</f>
        <v>191</v>
      </c>
      <c r="M40" s="17">
        <f>SUM(M34:M39)</f>
        <v>1</v>
      </c>
      <c r="N40" s="80">
        <f>SUM(N34:N39)</f>
        <v>969043.69</v>
      </c>
      <c r="O40" s="81">
        <f>SUM(O34:O39)</f>
        <v>1168211.04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28</v>
      </c>
      <c r="B41" s="12">
        <f t="shared" si="33"/>
        <v>156</v>
      </c>
      <c r="C41" s="8">
        <f t="shared" si="34"/>
        <v>0.81675392670157065</v>
      </c>
      <c r="D41" s="13">
        <f t="shared" si="35"/>
        <v>425113.25</v>
      </c>
      <c r="E41" s="14">
        <f t="shared" si="36"/>
        <v>514387.07</v>
      </c>
      <c r="F41" s="21">
        <f t="shared" si="37"/>
        <v>0.44032032945006239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48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30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31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32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33</v>
      </c>
      <c r="B46" s="16">
        <f>SUM(B34:B45)</f>
        <v>191</v>
      </c>
      <c r="C46" s="17">
        <f>SUM(C34:C45)</f>
        <v>1</v>
      </c>
      <c r="D46" s="18">
        <f>SUM(D34:D45)</f>
        <v>969043.69</v>
      </c>
      <c r="E46" s="18">
        <f>SUM(E34:E45)</f>
        <v>1168211.04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8" zoomScale="80" zoomScaleNormal="80" workbookViewId="0">
      <selection activeCell="I13" sqref="I13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0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49</v>
      </c>
      <c r="B7" s="30" t="s">
        <v>50</v>
      </c>
      <c r="C7" s="31"/>
      <c r="D7" s="31"/>
      <c r="E7" s="31"/>
      <c r="F7" s="31"/>
      <c r="H7" s="69"/>
      <c r="I7" s="84" t="s">
        <v>3</v>
      </c>
      <c r="J7" s="85">
        <v>45257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4</v>
      </c>
      <c r="B8" s="87" t="str">
        <f>'CONTRACTACIO 1r TR 2023'!B8</f>
        <v>Fundació Barcelona Mobile World Capital (FBMWCF)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899999999999999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">
      <c r="A11" s="112" t="s">
        <v>6</v>
      </c>
      <c r="B11" s="124" t="s">
        <v>7</v>
      </c>
      <c r="C11" s="125"/>
      <c r="D11" s="125"/>
      <c r="E11" s="125"/>
      <c r="F11" s="126"/>
      <c r="G11" s="127" t="s">
        <v>8</v>
      </c>
      <c r="H11" s="128"/>
      <c r="I11" s="128"/>
      <c r="J11" s="128"/>
      <c r="K11" s="129"/>
      <c r="L11" s="98" t="s">
        <v>9</v>
      </c>
      <c r="M11" s="99"/>
      <c r="N11" s="99"/>
      <c r="O11" s="99"/>
      <c r="P11" s="99"/>
      <c r="Q11" s="130" t="s">
        <v>10</v>
      </c>
      <c r="R11" s="131"/>
      <c r="S11" s="131"/>
      <c r="T11" s="131"/>
      <c r="U11" s="132"/>
      <c r="V11" s="136" t="s">
        <v>11</v>
      </c>
      <c r="W11" s="137"/>
      <c r="X11" s="137"/>
      <c r="Y11" s="137"/>
      <c r="Z11" s="138"/>
      <c r="AA11" s="133" t="s">
        <v>12</v>
      </c>
      <c r="AB11" s="134"/>
      <c r="AC11" s="134"/>
      <c r="AD11" s="134"/>
      <c r="AE11" s="135"/>
    </row>
    <row r="12" spans="1:31" ht="39" customHeight="1" thickBot="1" x14ac:dyDescent="0.3">
      <c r="A12" s="113"/>
      <c r="B12" s="32" t="s">
        <v>13</v>
      </c>
      <c r="C12" s="33" t="s">
        <v>14</v>
      </c>
      <c r="D12" s="34" t="s">
        <v>51</v>
      </c>
      <c r="E12" s="35" t="s">
        <v>16</v>
      </c>
      <c r="F12" s="36" t="s">
        <v>17</v>
      </c>
      <c r="G12" s="37" t="s">
        <v>13</v>
      </c>
      <c r="H12" s="33" t="s">
        <v>14</v>
      </c>
      <c r="I12" s="34" t="s">
        <v>15</v>
      </c>
      <c r="J12" s="35" t="s">
        <v>18</v>
      </c>
      <c r="K12" s="36" t="s">
        <v>17</v>
      </c>
      <c r="L12" s="37" t="s">
        <v>13</v>
      </c>
      <c r="M12" s="33" t="s">
        <v>14</v>
      </c>
      <c r="N12" s="34" t="s">
        <v>15</v>
      </c>
      <c r="O12" s="35" t="s">
        <v>19</v>
      </c>
      <c r="P12" s="36" t="s">
        <v>17</v>
      </c>
      <c r="Q12" s="37" t="s">
        <v>13</v>
      </c>
      <c r="R12" s="33" t="s">
        <v>14</v>
      </c>
      <c r="S12" s="34" t="s">
        <v>20</v>
      </c>
      <c r="T12" s="35" t="s">
        <v>18</v>
      </c>
      <c r="U12" s="38" t="s">
        <v>17</v>
      </c>
      <c r="V12" s="32" t="s">
        <v>13</v>
      </c>
      <c r="W12" s="33" t="s">
        <v>14</v>
      </c>
      <c r="X12" s="34" t="s">
        <v>20</v>
      </c>
      <c r="Y12" s="35" t="s">
        <v>18</v>
      </c>
      <c r="Z12" s="36" t="s">
        <v>17</v>
      </c>
      <c r="AA12" s="32" t="s">
        <v>13</v>
      </c>
      <c r="AB12" s="33" t="s">
        <v>14</v>
      </c>
      <c r="AC12" s="34" t="s">
        <v>20</v>
      </c>
      <c r="AD12" s="35" t="s">
        <v>18</v>
      </c>
      <c r="AE12" s="36" t="s">
        <v>17</v>
      </c>
    </row>
    <row r="13" spans="1:31" s="40" customFormat="1" ht="36" customHeight="1" x14ac:dyDescent="0.25">
      <c r="A13" s="39" t="s">
        <v>21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3" si="2">IF(G13,G13/$G$25,"")</f>
        <v>1.5037593984962405E-2</v>
      </c>
      <c r="I13" s="4">
        <v>111966</v>
      </c>
      <c r="J13" s="5">
        <v>135478.85999999999</v>
      </c>
      <c r="K13" s="21">
        <f t="shared" ref="K13:K23" si="3">IF(J13,J13/$J$25,"")</f>
        <v>0.27717741488353764</v>
      </c>
      <c r="L13" s="1">
        <v>4</v>
      </c>
      <c r="M13" s="20">
        <f t="shared" ref="M13:M23" si="4">IF(L13,L13/$L$25,"")</f>
        <v>0.17391304347826086</v>
      </c>
      <c r="N13" s="4">
        <v>277412.39</v>
      </c>
      <c r="O13" s="5">
        <v>335668.99</v>
      </c>
      <c r="P13" s="21">
        <f t="shared" ref="P13:P23" si="5">IF(O13,O13/$O$25,"")</f>
        <v>0.95285920220291198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22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23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24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25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26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27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48</v>
      </c>
      <c r="H19" s="20">
        <f t="shared" si="2"/>
        <v>0.36090225563909772</v>
      </c>
      <c r="I19" s="6">
        <v>46659.43</v>
      </c>
      <c r="J19" s="7">
        <v>50690.33</v>
      </c>
      <c r="K19" s="21">
        <f t="shared" si="3"/>
        <v>0.10370780082585163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28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83</v>
      </c>
      <c r="H20" s="62">
        <f t="shared" si="2"/>
        <v>0.62406015037593987</v>
      </c>
      <c r="I20" s="65">
        <v>250091.82</v>
      </c>
      <c r="J20" s="66">
        <v>302611.11</v>
      </c>
      <c r="K20" s="63">
        <f t="shared" si="3"/>
        <v>0.61911478429061073</v>
      </c>
      <c r="L20" s="64">
        <v>19</v>
      </c>
      <c r="M20" s="62">
        <f t="shared" si="4"/>
        <v>0.82608695652173914</v>
      </c>
      <c r="N20" s="65">
        <v>13724.41</v>
      </c>
      <c r="O20" s="66">
        <v>16606.55</v>
      </c>
      <c r="P20" s="63">
        <f t="shared" si="5"/>
        <v>4.714079779708804E-2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44" t="s">
        <v>52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30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31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32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33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133</v>
      </c>
      <c r="H25" s="17">
        <f t="shared" si="22"/>
        <v>1</v>
      </c>
      <c r="I25" s="18">
        <f t="shared" si="22"/>
        <v>408717.25</v>
      </c>
      <c r="J25" s="18">
        <f t="shared" si="22"/>
        <v>488780.3</v>
      </c>
      <c r="K25" s="19">
        <f t="shared" si="22"/>
        <v>1</v>
      </c>
      <c r="L25" s="16">
        <f t="shared" si="22"/>
        <v>23</v>
      </c>
      <c r="M25" s="17">
        <f t="shared" si="22"/>
        <v>1</v>
      </c>
      <c r="N25" s="18">
        <f t="shared" si="22"/>
        <v>291136.8</v>
      </c>
      <c r="O25" s="18">
        <f t="shared" si="22"/>
        <v>352275.54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5" t="s">
        <v>6</v>
      </c>
      <c r="B31" s="100" t="s">
        <v>37</v>
      </c>
      <c r="C31" s="101"/>
      <c r="D31" s="101"/>
      <c r="E31" s="101"/>
      <c r="F31" s="102"/>
      <c r="G31" s="24"/>
      <c r="J31" s="106" t="s">
        <v>38</v>
      </c>
      <c r="K31" s="107"/>
      <c r="L31" s="100" t="s">
        <v>39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7"/>
      <c r="B33" s="52" t="s">
        <v>40</v>
      </c>
      <c r="C33" s="33" t="s">
        <v>14</v>
      </c>
      <c r="D33" s="34" t="s">
        <v>41</v>
      </c>
      <c r="E33" s="35" t="s">
        <v>42</v>
      </c>
      <c r="F33" s="53" t="s">
        <v>43</v>
      </c>
      <c r="J33" s="110"/>
      <c r="K33" s="111"/>
      <c r="L33" s="52" t="s">
        <v>40</v>
      </c>
      <c r="M33" s="33" t="s">
        <v>14</v>
      </c>
      <c r="N33" s="34" t="s">
        <v>41</v>
      </c>
      <c r="O33" s="35" t="s">
        <v>42</v>
      </c>
      <c r="P33" s="53" t="s">
        <v>43</v>
      </c>
    </row>
    <row r="34" spans="1:33" s="24" customFormat="1" ht="30" customHeight="1" x14ac:dyDescent="0.25">
      <c r="A34" s="39" t="s">
        <v>21</v>
      </c>
      <c r="B34" s="9">
        <f t="shared" ref="B34:B45" si="23">B13+G13+L13+Q13+AA13+V13</f>
        <v>6</v>
      </c>
      <c r="C34" s="8">
        <f t="shared" ref="C34:C42" si="24">IF(B34,B34/$B$46,"")</f>
        <v>3.8461538461538464E-2</v>
      </c>
      <c r="D34" s="10">
        <f t="shared" ref="D34:D45" si="25">D13+I13+N13+S13+AC13+X13</f>
        <v>389378.39</v>
      </c>
      <c r="E34" s="11">
        <f t="shared" ref="E34:E45" si="26">E13+J13+O13+T13+AD13+Y13</f>
        <v>471147.85</v>
      </c>
      <c r="F34" s="21">
        <f t="shared" ref="F34:F43" si="27">IF(E34,E34/$E$46,"")</f>
        <v>0.56018617027853945</v>
      </c>
      <c r="J34" s="143" t="s">
        <v>7</v>
      </c>
      <c r="K34" s="144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25">
      <c r="A35" s="41" t="s">
        <v>22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9" t="s">
        <v>8</v>
      </c>
      <c r="K35" s="140"/>
      <c r="L35" s="57">
        <f>G25</f>
        <v>133</v>
      </c>
      <c r="M35" s="8">
        <f>IF(L35,L35/$L$40,"")</f>
        <v>0.85256410256410253</v>
      </c>
      <c r="N35" s="58">
        <f>I25</f>
        <v>408717.25</v>
      </c>
      <c r="O35" s="58">
        <f>J25</f>
        <v>488780.3</v>
      </c>
      <c r="P35" s="56">
        <f>IF(O35,O35/$O$40,"")</f>
        <v>0.58115083060358985</v>
      </c>
    </row>
    <row r="36" spans="1:33" ht="30" customHeight="1" x14ac:dyDescent="0.25">
      <c r="A36" s="41" t="s">
        <v>23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9" t="s">
        <v>9</v>
      </c>
      <c r="K36" s="140"/>
      <c r="L36" s="57">
        <f>L25</f>
        <v>23</v>
      </c>
      <c r="M36" s="8">
        <f>IF(L36,L36/$L$40,"")</f>
        <v>0.14743589743589744</v>
      </c>
      <c r="N36" s="58">
        <f>N25</f>
        <v>291136.8</v>
      </c>
      <c r="O36" s="58">
        <f>O25</f>
        <v>352275.54</v>
      </c>
      <c r="P36" s="56">
        <f>IF(O36,O36/$O$40,"")</f>
        <v>0.41884916939641009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24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10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25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11</v>
      </c>
      <c r="K38" s="140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26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12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27</v>
      </c>
      <c r="B40" s="12">
        <f t="shared" si="23"/>
        <v>48</v>
      </c>
      <c r="C40" s="8">
        <f t="shared" si="24"/>
        <v>0.30769230769230771</v>
      </c>
      <c r="D40" s="13">
        <f t="shared" si="25"/>
        <v>46659.43</v>
      </c>
      <c r="E40" s="14">
        <f t="shared" si="26"/>
        <v>50690.33</v>
      </c>
      <c r="F40" s="21">
        <f t="shared" si="27"/>
        <v>6.0269874590015336E-2</v>
      </c>
      <c r="G40" s="24"/>
      <c r="J40" s="141" t="s">
        <v>33</v>
      </c>
      <c r="K40" s="142"/>
      <c r="L40" s="79">
        <f>SUM(L34:L39)</f>
        <v>156</v>
      </c>
      <c r="M40" s="17">
        <f>SUM(M34:M39)</f>
        <v>1</v>
      </c>
      <c r="N40" s="80">
        <f>SUM(N34:N39)</f>
        <v>699854.05</v>
      </c>
      <c r="O40" s="81">
        <f>SUM(O34:O39)</f>
        <v>841055.84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28</v>
      </c>
      <c r="B41" s="12">
        <f t="shared" si="23"/>
        <v>102</v>
      </c>
      <c r="C41" s="8">
        <f t="shared" si="24"/>
        <v>0.65384615384615385</v>
      </c>
      <c r="D41" s="13">
        <f t="shared" si="25"/>
        <v>263816.23</v>
      </c>
      <c r="E41" s="14">
        <f t="shared" si="26"/>
        <v>319217.65999999997</v>
      </c>
      <c r="F41" s="21">
        <f t="shared" si="27"/>
        <v>0.37954395513144523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48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30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31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32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33</v>
      </c>
      <c r="B46" s="16">
        <f>SUM(B34:B45)</f>
        <v>156</v>
      </c>
      <c r="C46" s="17">
        <f>SUM(C34:C45)</f>
        <v>1</v>
      </c>
      <c r="D46" s="18">
        <f>SUM(D34:D45)</f>
        <v>699854.05</v>
      </c>
      <c r="E46" s="18">
        <f>SUM(E34:E45)</f>
        <v>841055.84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8" zoomScale="80" zoomScaleNormal="80" workbookViewId="0">
      <selection activeCell="D16" sqref="D16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0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53</v>
      </c>
      <c r="B7" s="30" t="s">
        <v>54</v>
      </c>
      <c r="C7" s="31"/>
      <c r="D7" s="31"/>
      <c r="E7" s="31"/>
      <c r="F7" s="31"/>
      <c r="H7" s="69"/>
      <c r="I7" s="84" t="s">
        <v>3</v>
      </c>
      <c r="J7" s="85">
        <v>45362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4</v>
      </c>
      <c r="B8" s="87" t="str">
        <f>'CONTRACTACIO 1r TR 2023'!B8</f>
        <v>Fundació Barcelona Mobile World Capital (FBMWCF)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">
      <c r="A11" s="112" t="s">
        <v>6</v>
      </c>
      <c r="B11" s="124" t="s">
        <v>7</v>
      </c>
      <c r="C11" s="125"/>
      <c r="D11" s="125"/>
      <c r="E11" s="125"/>
      <c r="F11" s="126"/>
      <c r="G11" s="127" t="s">
        <v>8</v>
      </c>
      <c r="H11" s="128"/>
      <c r="I11" s="128"/>
      <c r="J11" s="128"/>
      <c r="K11" s="129"/>
      <c r="L11" s="98" t="s">
        <v>9</v>
      </c>
      <c r="M11" s="99"/>
      <c r="N11" s="99"/>
      <c r="O11" s="99"/>
      <c r="P11" s="99"/>
      <c r="Q11" s="130" t="s">
        <v>10</v>
      </c>
      <c r="R11" s="131"/>
      <c r="S11" s="131"/>
      <c r="T11" s="131"/>
      <c r="U11" s="132"/>
      <c r="V11" s="136" t="s">
        <v>11</v>
      </c>
      <c r="W11" s="137"/>
      <c r="X11" s="137"/>
      <c r="Y11" s="137"/>
      <c r="Z11" s="138"/>
      <c r="AA11" s="133" t="s">
        <v>12</v>
      </c>
      <c r="AB11" s="134"/>
      <c r="AC11" s="134"/>
      <c r="AD11" s="134"/>
      <c r="AE11" s="135"/>
    </row>
    <row r="12" spans="1:31" ht="39" customHeight="1" thickBot="1" x14ac:dyDescent="0.3">
      <c r="A12" s="113"/>
      <c r="B12" s="32" t="s">
        <v>13</v>
      </c>
      <c r="C12" s="33" t="s">
        <v>14</v>
      </c>
      <c r="D12" s="34" t="s">
        <v>55</v>
      </c>
      <c r="E12" s="35" t="s">
        <v>16</v>
      </c>
      <c r="F12" s="36" t="s">
        <v>17</v>
      </c>
      <c r="G12" s="37" t="s">
        <v>13</v>
      </c>
      <c r="H12" s="33" t="s">
        <v>14</v>
      </c>
      <c r="I12" s="34" t="s">
        <v>15</v>
      </c>
      <c r="J12" s="35" t="s">
        <v>18</v>
      </c>
      <c r="K12" s="36" t="s">
        <v>17</v>
      </c>
      <c r="L12" s="37" t="s">
        <v>13</v>
      </c>
      <c r="M12" s="33" t="s">
        <v>14</v>
      </c>
      <c r="N12" s="34" t="s">
        <v>15</v>
      </c>
      <c r="O12" s="35" t="s">
        <v>19</v>
      </c>
      <c r="P12" s="36" t="s">
        <v>17</v>
      </c>
      <c r="Q12" s="37" t="s">
        <v>13</v>
      </c>
      <c r="R12" s="33" t="s">
        <v>14</v>
      </c>
      <c r="S12" s="34" t="s">
        <v>20</v>
      </c>
      <c r="T12" s="35" t="s">
        <v>18</v>
      </c>
      <c r="U12" s="38" t="s">
        <v>17</v>
      </c>
      <c r="V12" s="32" t="s">
        <v>13</v>
      </c>
      <c r="W12" s="33" t="s">
        <v>14</v>
      </c>
      <c r="X12" s="34" t="s">
        <v>20</v>
      </c>
      <c r="Y12" s="35" t="s">
        <v>18</v>
      </c>
      <c r="Z12" s="36" t="s">
        <v>17</v>
      </c>
      <c r="AA12" s="32" t="s">
        <v>13</v>
      </c>
      <c r="AB12" s="33" t="s">
        <v>14</v>
      </c>
      <c r="AC12" s="34" t="s">
        <v>20</v>
      </c>
      <c r="AD12" s="35" t="s">
        <v>18</v>
      </c>
      <c r="AE12" s="36" t="s">
        <v>17</v>
      </c>
    </row>
    <row r="13" spans="1:31" s="40" customFormat="1" ht="36" customHeight="1" x14ac:dyDescent="0.25">
      <c r="A13" s="39" t="s">
        <v>21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4</v>
      </c>
      <c r="H13" s="20">
        <f t="shared" ref="H13:H21" si="2">IF(G13,G13/$G$25,"")</f>
        <v>1.6326530612244899E-2</v>
      </c>
      <c r="I13" s="4">
        <v>241822.25</v>
      </c>
      <c r="J13" s="5">
        <v>292604.92</v>
      </c>
      <c r="K13" s="21">
        <f t="shared" ref="K13:K21" si="3">IF(J13,J13/$J$25,"")</f>
        <v>0.26699720961582951</v>
      </c>
      <c r="L13" s="1">
        <v>1</v>
      </c>
      <c r="M13" s="20">
        <f>IF(L13,L13/$L$25,"")</f>
        <v>1.6949152542372881E-2</v>
      </c>
      <c r="N13" s="4">
        <v>18950</v>
      </c>
      <c r="O13" s="5">
        <v>22929.5</v>
      </c>
      <c r="P13" s="21">
        <f>IF(O13,O13/$O$25,"")</f>
        <v>0.1282180898029335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22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23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24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25">
      <c r="A17" s="41" t="s">
        <v>25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26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27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50</v>
      </c>
      <c r="H19" s="20">
        <f t="shared" si="2"/>
        <v>0.20408163265306123</v>
      </c>
      <c r="I19" s="6">
        <v>32184.74</v>
      </c>
      <c r="J19" s="7">
        <v>35766.67</v>
      </c>
      <c r="K19" s="21">
        <f t="shared" si="3"/>
        <v>3.263650210410065E-2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28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191</v>
      </c>
      <c r="H20" s="62">
        <f t="shared" si="2"/>
        <v>0.7795918367346939</v>
      </c>
      <c r="I20" s="65">
        <v>634329.29</v>
      </c>
      <c r="J20" s="66">
        <v>767538.44</v>
      </c>
      <c r="K20" s="63">
        <f t="shared" si="3"/>
        <v>0.70036628828006997</v>
      </c>
      <c r="L20" s="64">
        <v>58</v>
      </c>
      <c r="M20" s="62">
        <f>IF(L20,L20/$L$25,"")</f>
        <v>0.98305084745762716</v>
      </c>
      <c r="N20" s="65">
        <v>128845.06</v>
      </c>
      <c r="O20" s="66">
        <v>155902.51999999999</v>
      </c>
      <c r="P20" s="63">
        <f>IF(O20,O20/$O$25,"")</f>
        <v>0.87178191019706652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50000000000003" hidden="1" customHeight="1" x14ac:dyDescent="0.25">
      <c r="A21" s="44" t="s">
        <v>47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50000000000003" customHeight="1" x14ac:dyDescent="0.25">
      <c r="A22" s="76" t="s">
        <v>30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50000000000003" customHeight="1" x14ac:dyDescent="0.25">
      <c r="A23" s="88" t="s">
        <v>31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25">
      <c r="A24" s="90" t="s">
        <v>32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33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245</v>
      </c>
      <c r="H25" s="17">
        <f t="shared" si="30"/>
        <v>1</v>
      </c>
      <c r="I25" s="18">
        <f t="shared" si="30"/>
        <v>908336.28</v>
      </c>
      <c r="J25" s="18">
        <f t="shared" si="30"/>
        <v>1095910.0299999998</v>
      </c>
      <c r="K25" s="19">
        <f t="shared" si="30"/>
        <v>1</v>
      </c>
      <c r="L25" s="16">
        <f t="shared" si="30"/>
        <v>59</v>
      </c>
      <c r="M25" s="17">
        <f t="shared" si="30"/>
        <v>1</v>
      </c>
      <c r="N25" s="18">
        <f t="shared" si="30"/>
        <v>147795.06</v>
      </c>
      <c r="O25" s="18">
        <f t="shared" si="30"/>
        <v>178832.02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5" t="s">
        <v>6</v>
      </c>
      <c r="B31" s="100" t="s">
        <v>37</v>
      </c>
      <c r="C31" s="101"/>
      <c r="D31" s="101"/>
      <c r="E31" s="101"/>
      <c r="F31" s="102"/>
      <c r="G31" s="24"/>
      <c r="J31" s="106" t="s">
        <v>38</v>
      </c>
      <c r="K31" s="107"/>
      <c r="L31" s="100" t="s">
        <v>39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7"/>
      <c r="B33" s="52" t="s">
        <v>40</v>
      </c>
      <c r="C33" s="33" t="s">
        <v>14</v>
      </c>
      <c r="D33" s="34" t="s">
        <v>41</v>
      </c>
      <c r="E33" s="35" t="s">
        <v>42</v>
      </c>
      <c r="F33" s="53" t="s">
        <v>43</v>
      </c>
      <c r="J33" s="110"/>
      <c r="K33" s="111"/>
      <c r="L33" s="52" t="s">
        <v>40</v>
      </c>
      <c r="M33" s="33" t="s">
        <v>14</v>
      </c>
      <c r="N33" s="34" t="s">
        <v>41</v>
      </c>
      <c r="O33" s="35" t="s">
        <v>42</v>
      </c>
      <c r="P33" s="53" t="s">
        <v>43</v>
      </c>
    </row>
    <row r="34" spans="1:33" s="24" customFormat="1" ht="30" customHeight="1" x14ac:dyDescent="0.25">
      <c r="A34" s="39" t="s">
        <v>21</v>
      </c>
      <c r="B34" s="9">
        <f t="shared" ref="B34:B42" si="31">B13+G13+L13+Q13+AA13+V13</f>
        <v>5</v>
      </c>
      <c r="C34" s="8">
        <f t="shared" ref="C34:C45" si="32">IF(B34,B34/$B$46,"")</f>
        <v>1.6447368421052631E-2</v>
      </c>
      <c r="D34" s="10">
        <f t="shared" ref="D34:D42" si="33">D13+I13+N13+S13+AC13+X13</f>
        <v>260772.25</v>
      </c>
      <c r="E34" s="11">
        <f t="shared" ref="E34:E42" si="34">E13+J13+O13+T13+AD13+Y13</f>
        <v>315534.42</v>
      </c>
      <c r="F34" s="21">
        <f t="shared" ref="F34:F42" si="35">IF(E34,E34/$E$46,"")</f>
        <v>0.24752805479351689</v>
      </c>
      <c r="J34" s="143" t="s">
        <v>7</v>
      </c>
      <c r="K34" s="144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25">
      <c r="A35" s="41" t="s">
        <v>22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8</v>
      </c>
      <c r="K35" s="140"/>
      <c r="L35" s="57">
        <f>G25</f>
        <v>245</v>
      </c>
      <c r="M35" s="8">
        <f t="shared" si="36"/>
        <v>0.80592105263157898</v>
      </c>
      <c r="N35" s="58">
        <f>I25</f>
        <v>908336.28</v>
      </c>
      <c r="O35" s="58">
        <f>J25</f>
        <v>1095910.0299999998</v>
      </c>
      <c r="P35" s="56">
        <f t="shared" si="37"/>
        <v>0.85971120980907467</v>
      </c>
    </row>
    <row r="36" spans="1:33" ht="30" customHeight="1" x14ac:dyDescent="0.25">
      <c r="A36" s="41" t="s">
        <v>23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39" t="s">
        <v>9</v>
      </c>
      <c r="K36" s="140"/>
      <c r="L36" s="57">
        <f>L25</f>
        <v>59</v>
      </c>
      <c r="M36" s="8">
        <f t="shared" si="36"/>
        <v>0.19407894736842105</v>
      </c>
      <c r="N36" s="58">
        <f>N25</f>
        <v>147795.06</v>
      </c>
      <c r="O36" s="58">
        <f>O25</f>
        <v>178832.02</v>
      </c>
      <c r="P36" s="56">
        <f t="shared" si="37"/>
        <v>0.1402887901909253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24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10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25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11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26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12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27</v>
      </c>
      <c r="B40" s="12">
        <f t="shared" si="31"/>
        <v>50</v>
      </c>
      <c r="C40" s="8">
        <f t="shared" si="32"/>
        <v>0.16447368421052633</v>
      </c>
      <c r="D40" s="13">
        <f t="shared" si="33"/>
        <v>32184.74</v>
      </c>
      <c r="E40" s="14">
        <f t="shared" si="34"/>
        <v>35766.67</v>
      </c>
      <c r="F40" s="21">
        <f t="shared" si="35"/>
        <v>2.805796670785278E-2</v>
      </c>
      <c r="G40" s="24"/>
      <c r="J40" s="141" t="s">
        <v>33</v>
      </c>
      <c r="K40" s="142"/>
      <c r="L40" s="79">
        <f>SUM(L34:L39)</f>
        <v>304</v>
      </c>
      <c r="M40" s="17">
        <f>SUM(M34:M39)</f>
        <v>1</v>
      </c>
      <c r="N40" s="80">
        <f>SUM(N34:N39)</f>
        <v>1056131.3400000001</v>
      </c>
      <c r="O40" s="81">
        <f>SUM(O34:O39)</f>
        <v>1274742.0499999998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28</v>
      </c>
      <c r="B41" s="12">
        <f t="shared" si="31"/>
        <v>249</v>
      </c>
      <c r="C41" s="8">
        <f t="shared" si="32"/>
        <v>0.81907894736842102</v>
      </c>
      <c r="D41" s="13">
        <f t="shared" si="33"/>
        <v>763174.35000000009</v>
      </c>
      <c r="E41" s="14">
        <f t="shared" si="34"/>
        <v>923440.96</v>
      </c>
      <c r="F41" s="21">
        <f t="shared" si="35"/>
        <v>0.72441397849863043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48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30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31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32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33</v>
      </c>
      <c r="B46" s="16">
        <f>SUM(B34:B45)</f>
        <v>304</v>
      </c>
      <c r="C46" s="17">
        <f>SUM(C34:C45)</f>
        <v>1</v>
      </c>
      <c r="D46" s="18">
        <f>SUM(D34:D45)</f>
        <v>1056131.3400000001</v>
      </c>
      <c r="E46" s="18">
        <f>SUM(E34:E45)</f>
        <v>1274742.0499999998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9" zoomScale="80" zoomScaleNormal="80" workbookViewId="0">
      <selection activeCell="H48" sqref="H47:H48"/>
    </sheetView>
  </sheetViews>
  <sheetFormatPr defaultColWidth="9.140625" defaultRowHeight="15" x14ac:dyDescent="0.25"/>
  <cols>
    <col min="1" max="1" width="30.42578125" style="26" customWidth="1"/>
    <col min="2" max="2" width="11.140625" style="59" customWidth="1"/>
    <col min="3" max="3" width="10.7109375" style="26" customWidth="1"/>
    <col min="4" max="4" width="19.140625" style="26" customWidth="1"/>
    <col min="5" max="5" width="19.710937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1" width="11.42578125" style="26" customWidth="1"/>
    <col min="12" max="12" width="11.7109375" style="26" customWidth="1"/>
    <col min="13" max="13" width="10.7109375" style="26" customWidth="1"/>
    <col min="14" max="14" width="20.14062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5.425781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56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57</v>
      </c>
      <c r="B7" s="30" t="s">
        <v>58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4</v>
      </c>
      <c r="B8" s="87" t="str">
        <f>'CONTRACTACIO 1r TR 2023'!B8</f>
        <v>Fundació Barcelona Mobile World Capital (FBMWCF)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63" t="s">
        <v>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3">
      <c r="A11" s="166" t="s">
        <v>6</v>
      </c>
      <c r="B11" s="124" t="s">
        <v>7</v>
      </c>
      <c r="C11" s="125"/>
      <c r="D11" s="125"/>
      <c r="E11" s="125"/>
      <c r="F11" s="126"/>
      <c r="G11" s="127" t="s">
        <v>8</v>
      </c>
      <c r="H11" s="128"/>
      <c r="I11" s="128"/>
      <c r="J11" s="128"/>
      <c r="K11" s="129"/>
      <c r="L11" s="98" t="s">
        <v>9</v>
      </c>
      <c r="M11" s="99"/>
      <c r="N11" s="99"/>
      <c r="O11" s="99"/>
      <c r="P11" s="99"/>
      <c r="Q11" s="130" t="s">
        <v>10</v>
      </c>
      <c r="R11" s="131"/>
      <c r="S11" s="131"/>
      <c r="T11" s="131"/>
      <c r="U11" s="132"/>
      <c r="V11" s="133" t="s">
        <v>12</v>
      </c>
      <c r="W11" s="134"/>
      <c r="X11" s="134"/>
      <c r="Y11" s="134"/>
      <c r="Z11" s="135"/>
      <c r="AA11" s="136" t="s">
        <v>11</v>
      </c>
      <c r="AB11" s="137"/>
      <c r="AC11" s="137"/>
      <c r="AD11" s="137"/>
      <c r="AE11" s="138"/>
    </row>
    <row r="12" spans="1:31" ht="39" customHeight="1" thickBot="1" x14ac:dyDescent="0.3">
      <c r="A12" s="167"/>
      <c r="B12" s="32" t="s">
        <v>13</v>
      </c>
      <c r="C12" s="33" t="s">
        <v>14</v>
      </c>
      <c r="D12" s="34" t="s">
        <v>59</v>
      </c>
      <c r="E12" s="35" t="s">
        <v>60</v>
      </c>
      <c r="F12" s="36" t="s">
        <v>17</v>
      </c>
      <c r="G12" s="37" t="s">
        <v>13</v>
      </c>
      <c r="H12" s="33" t="s">
        <v>14</v>
      </c>
      <c r="I12" s="34" t="s">
        <v>59</v>
      </c>
      <c r="J12" s="35" t="s">
        <v>60</v>
      </c>
      <c r="K12" s="36" t="s">
        <v>17</v>
      </c>
      <c r="L12" s="37" t="s">
        <v>13</v>
      </c>
      <c r="M12" s="33" t="s">
        <v>14</v>
      </c>
      <c r="N12" s="34" t="s">
        <v>59</v>
      </c>
      <c r="O12" s="35" t="s">
        <v>60</v>
      </c>
      <c r="P12" s="36" t="s">
        <v>17</v>
      </c>
      <c r="Q12" s="37" t="s">
        <v>13</v>
      </c>
      <c r="R12" s="33" t="s">
        <v>14</v>
      </c>
      <c r="S12" s="34" t="s">
        <v>59</v>
      </c>
      <c r="T12" s="35" t="s">
        <v>60</v>
      </c>
      <c r="U12" s="38" t="s">
        <v>17</v>
      </c>
      <c r="V12" s="32" t="s">
        <v>13</v>
      </c>
      <c r="W12" s="33" t="s">
        <v>14</v>
      </c>
      <c r="X12" s="34" t="s">
        <v>59</v>
      </c>
      <c r="Y12" s="35" t="s">
        <v>60</v>
      </c>
      <c r="Z12" s="36" t="s">
        <v>17</v>
      </c>
      <c r="AA12" s="32" t="s">
        <v>13</v>
      </c>
      <c r="AB12" s="33" t="s">
        <v>14</v>
      </c>
      <c r="AC12" s="34" t="s">
        <v>59</v>
      </c>
      <c r="AD12" s="35" t="s">
        <v>60</v>
      </c>
      <c r="AE12" s="36" t="s">
        <v>17</v>
      </c>
    </row>
    <row r="13" spans="1:31" s="40" customFormat="1" ht="36" customHeight="1" x14ac:dyDescent="0.25">
      <c r="A13" s="39" t="s">
        <v>21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15</v>
      </c>
      <c r="H13" s="20">
        <f t="shared" ref="H13:H24" si="2">IF(G13,G13/$G$25,"")</f>
        <v>1.8094089264173704E-2</v>
      </c>
      <c r="I13" s="10">
        <f>'CONTRACTACIO 1r TR 2023'!I13+'CONTRACTACIO 2n TR 2023'!I13+'CONTRACTACIO 3r TR 2023'!I13+'CONTRACTACIO 4t TR 2023'!I13</f>
        <v>1198984.9099999999</v>
      </c>
      <c r="J13" s="10">
        <f>'CONTRACTACIO 1r TR 2023'!J13+'CONTRACTACIO 2n TR 2023'!J13+'CONTRACTACIO 3r TR 2023'!J13+'CONTRACTACIO 4t TR 2023'!J13</f>
        <v>1439434.46</v>
      </c>
      <c r="K13" s="21">
        <f t="shared" ref="K13:K24" si="3">IF(J13,J13/$J$25,"")</f>
        <v>0.33655223396979511</v>
      </c>
      <c r="L13" s="9">
        <f>'CONTRACTACIO 1r TR 2023'!L13+'CONTRACTACIO 2n TR 2023'!L13+'CONTRACTACIO 3r TR 2023'!L13+'CONTRACTACIO 4t TR 2023'!L13</f>
        <v>5</v>
      </c>
      <c r="M13" s="20">
        <f t="shared" ref="M13:M24" si="4">IF(L13,L13/$L$25,"")</f>
        <v>3.787878787878788E-2</v>
      </c>
      <c r="N13" s="10">
        <f>'CONTRACTACIO 1r TR 2023'!N13+'CONTRACTACIO 2n TR 2023'!N13+'CONTRACTACIO 3r TR 2023'!N13+'CONTRACTACIO 4t TR 2023'!N13</f>
        <v>296362.39</v>
      </c>
      <c r="O13" s="10">
        <f>'CONTRACTACIO 1r TR 2023'!O13+'CONTRACTACIO 2n TR 2023'!O13+'CONTRACTACIO 3r TR 2023'!O13+'CONTRACTACIO 4t TR 2023'!O13</f>
        <v>358598.49</v>
      </c>
      <c r="P13" s="21">
        <f t="shared" ref="P13:P24" si="5">IF(O13,O13/$O$25,"")</f>
        <v>0.58918016188195643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22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23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24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25">
      <c r="A17" s="41" t="s">
        <v>25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26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27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183</v>
      </c>
      <c r="H19" s="20">
        <f t="shared" si="2"/>
        <v>0.22074788902291917</v>
      </c>
      <c r="I19" s="13">
        <f>'CONTRACTACIO 1r TR 2023'!I19+'CONTRACTACIO 2n TR 2023'!I19+'CONTRACTACIO 3r TR 2023'!I19+'CONTRACTACIO 4t TR 2023'!I19</f>
        <v>190405.26000000004</v>
      </c>
      <c r="J19" s="13">
        <f>'CONTRACTACIO 1r TR 2023'!J19+'CONTRACTACIO 2n TR 2023'!J19+'CONTRACTACIO 3r TR 2023'!J19+'CONTRACTACIO 4t TR 2023'!J19</f>
        <v>207541.16999999998</v>
      </c>
      <c r="K19" s="21">
        <f t="shared" si="3"/>
        <v>4.8524921658610998E-2</v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28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631</v>
      </c>
      <c r="H20" s="20">
        <f t="shared" si="2"/>
        <v>0.76115802171290714</v>
      </c>
      <c r="I20" s="13">
        <f>'CONTRACTACIO 1r TR 2023'!I20+'CONTRACTACIO 2n TR 2023'!I20+'CONTRACTACIO 3r TR 2023'!I20+'CONTRACTACIO 4t TR 2023'!I20</f>
        <v>2173575.17</v>
      </c>
      <c r="J20" s="13">
        <f>'CONTRACTACIO 1r TR 2023'!J20+'CONTRACTACIO 2n TR 2023'!J20+'CONTRACTACIO 3r TR 2023'!J20+'CONTRACTACIO 4t TR 2023'!J20</f>
        <v>2630026.02</v>
      </c>
      <c r="K20" s="21">
        <f t="shared" si="3"/>
        <v>0.61492284437159372</v>
      </c>
      <c r="L20" s="9">
        <f>'CONTRACTACIO 1r TR 2023'!L20+'CONTRACTACIO 2n TR 2023'!L20+'CONTRACTACIO 3r TR 2023'!L20+'CONTRACTACIO 4t TR 2023'!L20</f>
        <v>127</v>
      </c>
      <c r="M20" s="20">
        <f t="shared" si="4"/>
        <v>0.96212121212121215</v>
      </c>
      <c r="N20" s="13">
        <f>'CONTRACTACIO 1r TR 2023'!N20+'CONTRACTACIO 2n TR 2023'!N20+'CONTRACTACIO 3r TR 2023'!N20+'CONTRACTACIO 4t TR 2023'!N20</f>
        <v>206645.66999999998</v>
      </c>
      <c r="O20" s="13">
        <f>'CONTRACTACIO 1r TR 2023'!O20+'CONTRACTACIO 2n TR 2023'!O20+'CONTRACTACIO 3r TR 2023'!O20+'CONTRACTACIO 4t TR 2023'!O20</f>
        <v>250041.3</v>
      </c>
      <c r="P20" s="21">
        <f t="shared" si="5"/>
        <v>0.41081983811804346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39.950000000000003" hidden="1" customHeight="1" x14ac:dyDescent="0.25">
      <c r="A21" s="44" t="s">
        <v>47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50000000000003" customHeight="1" x14ac:dyDescent="0.25">
      <c r="A22" s="86" t="s">
        <v>30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50000000000003" customHeight="1" x14ac:dyDescent="0.25">
      <c r="A23" s="88" t="s">
        <v>31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25">
      <c r="A24" s="90" t="s">
        <v>32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">
      <c r="A25" s="78" t="s">
        <v>33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829</v>
      </c>
      <c r="H25" s="17">
        <f t="shared" si="12"/>
        <v>1</v>
      </c>
      <c r="I25" s="18">
        <f t="shared" si="12"/>
        <v>3562965.34</v>
      </c>
      <c r="J25" s="18">
        <f t="shared" si="12"/>
        <v>4277001.6500000004</v>
      </c>
      <c r="K25" s="19">
        <f t="shared" si="12"/>
        <v>0.99999999999999978</v>
      </c>
      <c r="L25" s="16">
        <f t="shared" si="12"/>
        <v>132</v>
      </c>
      <c r="M25" s="17">
        <f t="shared" si="12"/>
        <v>1</v>
      </c>
      <c r="N25" s="18">
        <f t="shared" si="12"/>
        <v>503008.06</v>
      </c>
      <c r="O25" s="18">
        <f t="shared" si="12"/>
        <v>608639.79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hidden="1" customHeight="1" x14ac:dyDescent="0.2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25">
      <c r="A31" s="145" t="s">
        <v>6</v>
      </c>
      <c r="B31" s="148" t="s">
        <v>37</v>
      </c>
      <c r="C31" s="149"/>
      <c r="D31" s="149"/>
      <c r="E31" s="149"/>
      <c r="F31" s="150"/>
      <c r="G31" s="24"/>
      <c r="H31" s="47"/>
      <c r="I31" s="47"/>
      <c r="J31" s="154" t="s">
        <v>38</v>
      </c>
      <c r="K31" s="155"/>
      <c r="L31" s="148" t="s">
        <v>39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15" customHeight="1" thickBot="1" x14ac:dyDescent="0.3">
      <c r="A33" s="147"/>
      <c r="B33" s="52" t="s">
        <v>40</v>
      </c>
      <c r="C33" s="33" t="s">
        <v>14</v>
      </c>
      <c r="D33" s="34" t="s">
        <v>59</v>
      </c>
      <c r="E33" s="35" t="s">
        <v>60</v>
      </c>
      <c r="F33" s="53" t="s">
        <v>43</v>
      </c>
      <c r="G33" s="24"/>
      <c r="H33" s="24"/>
      <c r="I33" s="24"/>
      <c r="J33" s="158"/>
      <c r="K33" s="159"/>
      <c r="L33" s="52" t="s">
        <v>40</v>
      </c>
      <c r="M33" s="33" t="s">
        <v>14</v>
      </c>
      <c r="N33" s="34" t="s">
        <v>59</v>
      </c>
      <c r="O33" s="35" t="s">
        <v>60</v>
      </c>
      <c r="P33" s="53" t="s">
        <v>43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5" customHeight="1" x14ac:dyDescent="0.25">
      <c r="A34" s="39" t="s">
        <v>21</v>
      </c>
      <c r="B34" s="9">
        <f t="shared" ref="B34:B43" si="13">B13+G13+L13+Q13+V13+AA13</f>
        <v>20</v>
      </c>
      <c r="C34" s="8">
        <f t="shared" ref="C34:C40" si="14">IF(B34,B34/$B$46,"")</f>
        <v>2.081165452653486E-2</v>
      </c>
      <c r="D34" s="10">
        <f t="shared" ref="D34:D43" si="15">D13+I13+N13+S13+X13+AC13</f>
        <v>1495347.2999999998</v>
      </c>
      <c r="E34" s="11">
        <f t="shared" ref="E34:E43" si="16">E13+J13+O13+T13+Y13+AD13</f>
        <v>1798032.95</v>
      </c>
      <c r="F34" s="21">
        <f t="shared" ref="F34:F40" si="17">IF(E34,E34/$E$46,"")</f>
        <v>0.36802392727371336</v>
      </c>
      <c r="J34" s="143" t="s">
        <v>7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22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8</v>
      </c>
      <c r="K35" s="140"/>
      <c r="L35" s="57">
        <f>G25</f>
        <v>829</v>
      </c>
      <c r="M35" s="8">
        <f t="shared" si="18"/>
        <v>0.8626430801248699</v>
      </c>
      <c r="N35" s="58">
        <f>I25</f>
        <v>3562965.34</v>
      </c>
      <c r="O35" s="58">
        <f>J25</f>
        <v>4277001.6500000004</v>
      </c>
      <c r="P35" s="56">
        <f t="shared" si="19"/>
        <v>0.87542274694640709</v>
      </c>
    </row>
    <row r="36" spans="1:33" s="24" customFormat="1" ht="30" customHeight="1" x14ac:dyDescent="0.25">
      <c r="A36" s="41" t="s">
        <v>23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39" t="s">
        <v>9</v>
      </c>
      <c r="K36" s="140"/>
      <c r="L36" s="57">
        <f>L25</f>
        <v>132</v>
      </c>
      <c r="M36" s="8">
        <f t="shared" si="18"/>
        <v>0.13735691987513007</v>
      </c>
      <c r="N36" s="58">
        <f>N25</f>
        <v>503008.06</v>
      </c>
      <c r="O36" s="58">
        <f>O25</f>
        <v>608639.79</v>
      </c>
      <c r="P36" s="56">
        <f t="shared" si="19"/>
        <v>0.12457725305359289</v>
      </c>
    </row>
    <row r="37" spans="1:33" ht="30" customHeight="1" x14ac:dyDescent="0.25">
      <c r="A37" s="41" t="s">
        <v>24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10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25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11</v>
      </c>
      <c r="K38" s="140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26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139" t="s">
        <v>12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27</v>
      </c>
      <c r="B40" s="12">
        <f t="shared" si="13"/>
        <v>183</v>
      </c>
      <c r="C40" s="8">
        <f t="shared" si="14"/>
        <v>0.19042663891779396</v>
      </c>
      <c r="D40" s="13">
        <f t="shared" si="15"/>
        <v>190405.26000000004</v>
      </c>
      <c r="E40" s="14">
        <f t="shared" si="16"/>
        <v>207541.16999999998</v>
      </c>
      <c r="F40" s="21">
        <f t="shared" si="17"/>
        <v>4.247982021374045E-2</v>
      </c>
      <c r="G40" s="24"/>
      <c r="H40" s="24"/>
      <c r="I40" s="24"/>
      <c r="J40" s="141" t="s">
        <v>33</v>
      </c>
      <c r="K40" s="142"/>
      <c r="L40" s="79">
        <f>SUM(L34:L39)</f>
        <v>961</v>
      </c>
      <c r="M40" s="17">
        <f>SUM(M34:M39)</f>
        <v>1</v>
      </c>
      <c r="N40" s="80">
        <f>SUM(N34:N39)</f>
        <v>4065973.4</v>
      </c>
      <c r="O40" s="81">
        <f>SUM(O34:O39)</f>
        <v>4885641.4400000004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28</v>
      </c>
      <c r="B41" s="12">
        <f t="shared" si="13"/>
        <v>758</v>
      </c>
      <c r="C41" s="8">
        <f>IF(B41,B41/$B$46,"")</f>
        <v>0.78876170655567113</v>
      </c>
      <c r="D41" s="13">
        <f t="shared" si="15"/>
        <v>2380220.84</v>
      </c>
      <c r="E41" s="14">
        <f t="shared" si="16"/>
        <v>2880067.32</v>
      </c>
      <c r="F41" s="21">
        <f>IF(E41,E41/$E$46,"")</f>
        <v>0.58949625251254623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48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25">
      <c r="A43" s="76" t="s">
        <v>30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25">
      <c r="A44" s="88" t="s">
        <v>31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25">
      <c r="A45" s="88" t="s">
        <v>32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">
      <c r="A46" s="61" t="s">
        <v>33</v>
      </c>
      <c r="B46" s="16">
        <f>SUM(B34:B45)</f>
        <v>961</v>
      </c>
      <c r="C46" s="17">
        <f>SUM(C34:C45)</f>
        <v>1</v>
      </c>
      <c r="D46" s="18">
        <f>SUM(D34:D45)</f>
        <v>4065973.3999999994</v>
      </c>
      <c r="E46" s="18">
        <f>SUM(E34:E45)</f>
        <v>4885641.4399999995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2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1:21" s="24" customFormat="1" x14ac:dyDescent="0.25">
      <c r="B97" s="25"/>
      <c r="H97" s="25"/>
      <c r="N97" s="25"/>
    </row>
    <row r="98" spans="1:21" s="24" customFormat="1" x14ac:dyDescent="0.25">
      <c r="B98" s="25"/>
      <c r="H98" s="25"/>
      <c r="N98" s="25"/>
    </row>
    <row r="99" spans="1:21" s="24" customFormat="1" x14ac:dyDescent="0.25">
      <c r="B99" s="25"/>
      <c r="H99" s="25"/>
      <c r="N99" s="25"/>
    </row>
    <row r="100" spans="1:21" s="24" customFormat="1" x14ac:dyDescent="0.25">
      <c r="B100" s="25"/>
      <c r="H100" s="25"/>
      <c r="N100" s="25"/>
    </row>
    <row r="101" spans="1:21" s="24" customFormat="1" x14ac:dyDescent="0.25">
      <c r="B101" s="25"/>
      <c r="H101" s="25"/>
      <c r="N101" s="25"/>
    </row>
    <row r="102" spans="1:21" s="24" customFormat="1" x14ac:dyDescent="0.25">
      <c r="B102" s="25"/>
      <c r="H102" s="25"/>
      <c r="N102" s="25"/>
    </row>
    <row r="103" spans="1:21" s="24" customFormat="1" x14ac:dyDescent="0.25">
      <c r="B103" s="25"/>
      <c r="H103" s="25"/>
      <c r="N103" s="25"/>
    </row>
    <row r="104" spans="1:21" s="24" customFormat="1" x14ac:dyDescent="0.25">
      <c r="B104" s="25"/>
      <c r="H104" s="25"/>
      <c r="N104" s="25"/>
    </row>
    <row r="105" spans="1:21" s="24" customFormat="1" x14ac:dyDescent="0.25">
      <c r="B105" s="25"/>
      <c r="H105" s="25"/>
      <c r="N105" s="25"/>
    </row>
    <row r="106" spans="1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2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revision/>
  <dcterms:created xsi:type="dcterms:W3CDTF">2016-02-03T12:33:15Z</dcterms:created>
  <dcterms:modified xsi:type="dcterms:W3CDTF">2024-03-21T12:18:21Z</dcterms:modified>
</cp:coreProperties>
</file>