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MESA INFORMACIÓ AJUNTAMENT DE BARCELONA\2023\RESUM CONTRACTACIÓ\4t Trimestre\"/>
    </mc:Choice>
  </mc:AlternateContent>
  <xr:revisionPtr revIDLastSave="0" documentId="8_{E83CF119-DB5C-4E62-BF92-5ABB4FD39747}" xr6:coauthVersionLast="47" xr6:coauthVersionMax="47" xr10:uidLastSave="{00000000-0000-0000-0000-000000000000}"/>
  <bookViews>
    <workbookView xWindow="-108" yWindow="-108" windowWidth="23256" windowHeight="12576" tabRatio="700" firstSheet="1" activeTab="4" xr2:uid="{00000000-000D-0000-FFFF-FFFF00000000}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4" l="1"/>
  <c r="D20" i="6" l="1"/>
  <c r="I18" i="6"/>
  <c r="N20" i="6"/>
  <c r="I20" i="6"/>
  <c r="I13" i="6"/>
  <c r="N20" i="5" l="1"/>
  <c r="I20" i="5"/>
  <c r="D20" i="5"/>
  <c r="N20" i="4"/>
  <c r="N20" i="1"/>
  <c r="I20" i="1"/>
  <c r="D20" i="1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/>
  <c r="D44" i="5"/>
  <c r="B44" i="5"/>
  <c r="C44" i="5" s="1"/>
  <c r="E44" i="4"/>
  <c r="F44" i="4" s="1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/>
  <c r="O23" i="7"/>
  <c r="P23" i="7" s="1"/>
  <c r="N23" i="7"/>
  <c r="L23" i="7"/>
  <c r="M23" i="7"/>
  <c r="J23" i="7"/>
  <c r="K23" i="7" s="1"/>
  <c r="I23" i="7"/>
  <c r="G23" i="7"/>
  <c r="H23" i="7" s="1"/>
  <c r="E23" i="7"/>
  <c r="D23" i="7"/>
  <c r="B23" i="7"/>
  <c r="E44" i="7"/>
  <c r="F44" i="7" s="1"/>
  <c r="D44" i="7"/>
  <c r="B44" i="7"/>
  <c r="C44" i="7" s="1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/>
  <c r="T22" i="7"/>
  <c r="U22" i="7" s="1"/>
  <c r="S22" i="7"/>
  <c r="Q22" i="7"/>
  <c r="R22" i="7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 s="1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D41" i="7" s="1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/>
  <c r="G16" i="7"/>
  <c r="L16" i="7"/>
  <c r="Q16" i="7"/>
  <c r="V16" i="7"/>
  <c r="W16" i="7"/>
  <c r="AA16" i="7"/>
  <c r="AB16" i="7" s="1"/>
  <c r="B13" i="7"/>
  <c r="G13" i="7"/>
  <c r="L13" i="7"/>
  <c r="Q13" i="7"/>
  <c r="V13" i="7"/>
  <c r="W13" i="7"/>
  <c r="AA13" i="7"/>
  <c r="AB13" i="7" s="1"/>
  <c r="B20" i="7"/>
  <c r="B25" i="7" s="1"/>
  <c r="L34" i="7" s="1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/>
  <c r="G15" i="7"/>
  <c r="L15" i="7"/>
  <c r="B15" i="7"/>
  <c r="Q15" i="7"/>
  <c r="V15" i="7"/>
  <c r="W15" i="7" s="1"/>
  <c r="AA15" i="7"/>
  <c r="AB15" i="7"/>
  <c r="G17" i="7"/>
  <c r="H17" i="7" s="1"/>
  <c r="L17" i="7"/>
  <c r="M17" i="7"/>
  <c r="B17" i="7"/>
  <c r="C17" i="7" s="1"/>
  <c r="Q17" i="7"/>
  <c r="V17" i="7"/>
  <c r="W17" i="7" s="1"/>
  <c r="AA17" i="7"/>
  <c r="G18" i="7"/>
  <c r="L18" i="7"/>
  <c r="AA18" i="7"/>
  <c r="B18" i="7"/>
  <c r="Q18" i="7"/>
  <c r="R18" i="7"/>
  <c r="V18" i="7"/>
  <c r="W18" i="7" s="1"/>
  <c r="G19" i="7"/>
  <c r="L19" i="7"/>
  <c r="AA19" i="7"/>
  <c r="B19" i="7"/>
  <c r="C19" i="7"/>
  <c r="Q19" i="7"/>
  <c r="R19" i="7" s="1"/>
  <c r="V19" i="7"/>
  <c r="W19" i="7"/>
  <c r="U18" i="7"/>
  <c r="R15" i="7"/>
  <c r="J25" i="6"/>
  <c r="K20" i="6" s="1"/>
  <c r="E25" i="6"/>
  <c r="O25" i="6"/>
  <c r="O36" i="6" s="1"/>
  <c r="Y25" i="6"/>
  <c r="O38" i="6"/>
  <c r="T25" i="6"/>
  <c r="O37" i="6" s="1"/>
  <c r="P37" i="6" s="1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/>
  <c r="V25" i="6"/>
  <c r="L38" i="6" s="1"/>
  <c r="M38" i="6" s="1"/>
  <c r="Q25" i="6"/>
  <c r="L37" i="6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Z18" i="5"/>
  <c r="D25" i="5"/>
  <c r="N34" i="5" s="1"/>
  <c r="I25" i="5"/>
  <c r="N35" i="5"/>
  <c r="N25" i="5"/>
  <c r="N36" i="5" s="1"/>
  <c r="S25" i="5"/>
  <c r="N37" i="5"/>
  <c r="X25" i="5"/>
  <c r="N38" i="5"/>
  <c r="B25" i="5"/>
  <c r="L34" i="5" s="1"/>
  <c r="G25" i="5"/>
  <c r="H20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6" i="5" s="1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6" i="4" s="1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20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M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2" i="1"/>
  <c r="L25" i="1"/>
  <c r="L36" i="1" s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P25" i="1" s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/>
  <c r="AC25" i="1"/>
  <c r="N39" i="1" s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O34" i="6"/>
  <c r="F22" i="6"/>
  <c r="C22" i="6"/>
  <c r="W25" i="1"/>
  <c r="O35" i="1"/>
  <c r="E46" i="1"/>
  <c r="F45" i="1"/>
  <c r="H20" i="6"/>
  <c r="H19" i="6"/>
  <c r="M18" i="6"/>
  <c r="M13" i="6"/>
  <c r="P19" i="6"/>
  <c r="P14" i="6"/>
  <c r="Z21" i="6"/>
  <c r="L35" i="6"/>
  <c r="H22" i="6"/>
  <c r="O35" i="6"/>
  <c r="K22" i="6"/>
  <c r="AB25" i="6"/>
  <c r="M13" i="5"/>
  <c r="AB25" i="5"/>
  <c r="L35" i="5"/>
  <c r="H22" i="5"/>
  <c r="O38" i="5"/>
  <c r="K22" i="5"/>
  <c r="U25" i="5"/>
  <c r="M14" i="4"/>
  <c r="P21" i="4"/>
  <c r="H19" i="4"/>
  <c r="H22" i="4"/>
  <c r="K13" i="4"/>
  <c r="K22" i="4"/>
  <c r="Z21" i="4"/>
  <c r="U25" i="4"/>
  <c r="L34" i="1"/>
  <c r="F13" i="1"/>
  <c r="C13" i="1"/>
  <c r="K21" i="1"/>
  <c r="H16" i="1"/>
  <c r="H20" i="1"/>
  <c r="H13" i="1"/>
  <c r="H14" i="1"/>
  <c r="H18" i="1"/>
  <c r="H24" i="1"/>
  <c r="L35" i="1"/>
  <c r="Z25" i="1"/>
  <c r="F41" i="1"/>
  <c r="B46" i="1"/>
  <c r="C42" i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25" i="5" s="1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K19" i="5"/>
  <c r="K20" i="5"/>
  <c r="C14" i="5"/>
  <c r="C13" i="5"/>
  <c r="E25" i="7"/>
  <c r="O34" i="7" s="1"/>
  <c r="F23" i="7"/>
  <c r="B46" i="5"/>
  <c r="E46" i="5"/>
  <c r="F43" i="5"/>
  <c r="AE21" i="5"/>
  <c r="AE20" i="5"/>
  <c r="F21" i="5"/>
  <c r="F20" i="5"/>
  <c r="P21" i="5"/>
  <c r="C43" i="6"/>
  <c r="B36" i="7"/>
  <c r="S25" i="7"/>
  <c r="N37" i="7" s="1"/>
  <c r="D39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 s="1"/>
  <c r="P38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D46" i="4"/>
  <c r="L36" i="4"/>
  <c r="P18" i="7"/>
  <c r="L35" i="4"/>
  <c r="F43" i="4"/>
  <c r="K22" i="7"/>
  <c r="Z14" i="7"/>
  <c r="B40" i="7"/>
  <c r="Q25" i="7"/>
  <c r="L37" i="7" s="1"/>
  <c r="M37" i="7" s="1"/>
  <c r="C24" i="7"/>
  <c r="B35" i="7"/>
  <c r="B37" i="7"/>
  <c r="AC25" i="7"/>
  <c r="N38" i="7" s="1"/>
  <c r="D34" i="7"/>
  <c r="E37" i="7"/>
  <c r="E34" i="7"/>
  <c r="B39" i="7"/>
  <c r="M15" i="7"/>
  <c r="D40" i="7"/>
  <c r="D38" i="7"/>
  <c r="E39" i="7"/>
  <c r="E35" i="7"/>
  <c r="D45" i="7"/>
  <c r="E40" i="7"/>
  <c r="E45" i="7"/>
  <c r="AA25" i="7"/>
  <c r="L38" i="7" s="1"/>
  <c r="M38" i="7" s="1"/>
  <c r="B45" i="7"/>
  <c r="D36" i="7"/>
  <c r="E36" i="7"/>
  <c r="D37" i="7"/>
  <c r="C36" i="1"/>
  <c r="C35" i="1"/>
  <c r="B38" i="7"/>
  <c r="R17" i="7"/>
  <c r="D25" i="7"/>
  <c r="N34" i="7" s="1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0" i="1"/>
  <c r="C44" i="1"/>
  <c r="Z25" i="6"/>
  <c r="Z25" i="4"/>
  <c r="F15" i="7"/>
  <c r="F22" i="7"/>
  <c r="F34" i="1"/>
  <c r="F42" i="1"/>
  <c r="F36" i="1"/>
  <c r="F35" i="1"/>
  <c r="F39" i="1"/>
  <c r="F40" i="1"/>
  <c r="C34" i="1"/>
  <c r="C36" i="6"/>
  <c r="C39" i="5"/>
  <c r="C43" i="5"/>
  <c r="AE25" i="5"/>
  <c r="C36" i="4"/>
  <c r="C43" i="4"/>
  <c r="W25" i="4"/>
  <c r="C41" i="1"/>
  <c r="C45" i="1"/>
  <c r="C37" i="1"/>
  <c r="C39" i="1"/>
  <c r="C15" i="7"/>
  <c r="K24" i="7"/>
  <c r="F37" i="6"/>
  <c r="C37" i="6"/>
  <c r="F40" i="6"/>
  <c r="F36" i="6"/>
  <c r="C35" i="6"/>
  <c r="F35" i="6"/>
  <c r="M37" i="6"/>
  <c r="U13" i="7"/>
  <c r="U16" i="7"/>
  <c r="F45" i="6"/>
  <c r="P38" i="6"/>
  <c r="AB18" i="7"/>
  <c r="AB19" i="7"/>
  <c r="C40" i="6"/>
  <c r="C45" i="6"/>
  <c r="C45" i="5"/>
  <c r="F39" i="5"/>
  <c r="F45" i="5"/>
  <c r="P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C41" i="5"/>
  <c r="F42" i="5"/>
  <c r="W20" i="7"/>
  <c r="AE18" i="7"/>
  <c r="AE21" i="7"/>
  <c r="AE17" i="7"/>
  <c r="F35" i="4"/>
  <c r="F36" i="4"/>
  <c r="C38" i="4"/>
  <c r="C35" i="4"/>
  <c r="F38" i="4"/>
  <c r="F42" i="4"/>
  <c r="F45" i="4"/>
  <c r="C45" i="4"/>
  <c r="K15" i="7"/>
  <c r="K14" i="7"/>
  <c r="K16" i="7"/>
  <c r="K19" i="7"/>
  <c r="AB20" i="7"/>
  <c r="AB17" i="7"/>
  <c r="P34" i="4"/>
  <c r="C18" i="7"/>
  <c r="C14" i="7"/>
  <c r="C40" i="4"/>
  <c r="C39" i="4"/>
  <c r="F34" i="4"/>
  <c r="F39" i="4"/>
  <c r="R13" i="7"/>
  <c r="M19" i="7"/>
  <c r="C34" i="4"/>
  <c r="K21" i="7"/>
  <c r="M18" i="7"/>
  <c r="C41" i="4"/>
  <c r="M13" i="7"/>
  <c r="F40" i="4"/>
  <c r="P13" i="7"/>
  <c r="P15" i="7"/>
  <c r="P14" i="7"/>
  <c r="P19" i="7"/>
  <c r="M14" i="7"/>
  <c r="H15" i="7"/>
  <c r="H19" i="7"/>
  <c r="H16" i="7"/>
  <c r="H14" i="7"/>
  <c r="H24" i="7"/>
  <c r="M38" i="1"/>
  <c r="F40" i="7"/>
  <c r="F43" i="7"/>
  <c r="C38" i="7"/>
  <c r="C43" i="7"/>
  <c r="P37" i="4"/>
  <c r="P38" i="4"/>
  <c r="F38" i="7"/>
  <c r="M37" i="4"/>
  <c r="F35" i="7"/>
  <c r="F45" i="7"/>
  <c r="F37" i="7"/>
  <c r="F36" i="7"/>
  <c r="C37" i="7"/>
  <c r="C40" i="7"/>
  <c r="C36" i="7"/>
  <c r="C35" i="7"/>
  <c r="C45" i="7"/>
  <c r="M25" i="6" l="1"/>
  <c r="P20" i="6"/>
  <c r="D46" i="6"/>
  <c r="K25" i="6"/>
  <c r="C13" i="7"/>
  <c r="P20" i="4"/>
  <c r="P25" i="4" s="1"/>
  <c r="M25" i="4"/>
  <c r="F41" i="4"/>
  <c r="J25" i="7"/>
  <c r="K18" i="7" s="1"/>
  <c r="E41" i="7"/>
  <c r="P20" i="5"/>
  <c r="P25" i="5" s="1"/>
  <c r="P36" i="5"/>
  <c r="M25" i="5"/>
  <c r="F41" i="5"/>
  <c r="F46" i="5" s="1"/>
  <c r="F20" i="7"/>
  <c r="F25" i="7" s="1"/>
  <c r="M34" i="5"/>
  <c r="C20" i="5"/>
  <c r="M20" i="1"/>
  <c r="M25" i="1" s="1"/>
  <c r="O34" i="1"/>
  <c r="C20" i="7"/>
  <c r="B41" i="7"/>
  <c r="D46" i="1"/>
  <c r="C25" i="1"/>
  <c r="AB25" i="1"/>
  <c r="N40" i="1"/>
  <c r="AB25" i="4"/>
  <c r="N25" i="7"/>
  <c r="N36" i="7" s="1"/>
  <c r="C25" i="4"/>
  <c r="F25" i="4"/>
  <c r="K25" i="4"/>
  <c r="H25" i="4"/>
  <c r="O40" i="6"/>
  <c r="P34" i="6" s="1"/>
  <c r="U25" i="1"/>
  <c r="F25" i="5"/>
  <c r="R25" i="5"/>
  <c r="W25" i="5"/>
  <c r="Z25" i="5"/>
  <c r="N40" i="5"/>
  <c r="F25" i="6"/>
  <c r="H25" i="6"/>
  <c r="P25" i="6"/>
  <c r="W25" i="6"/>
  <c r="AE25" i="6"/>
  <c r="X25" i="7"/>
  <c r="N39" i="7" s="1"/>
  <c r="O40" i="4"/>
  <c r="P35" i="4" s="1"/>
  <c r="C25" i="5"/>
  <c r="H25" i="5"/>
  <c r="C25" i="6"/>
  <c r="H25" i="1"/>
  <c r="F25" i="1"/>
  <c r="K25" i="1"/>
  <c r="R25" i="4"/>
  <c r="N40" i="4"/>
  <c r="AE25" i="4"/>
  <c r="N40" i="6"/>
  <c r="L40" i="6"/>
  <c r="M34" i="6" s="1"/>
  <c r="E46" i="6"/>
  <c r="F39" i="6" s="1"/>
  <c r="B46" i="6"/>
  <c r="C39" i="6" s="1"/>
  <c r="L40" i="5"/>
  <c r="M35" i="5" s="1"/>
  <c r="O40" i="5"/>
  <c r="P34" i="5" s="1"/>
  <c r="L25" i="7"/>
  <c r="C46" i="5"/>
  <c r="M38" i="4"/>
  <c r="L40" i="4"/>
  <c r="R25" i="7"/>
  <c r="G25" i="7"/>
  <c r="AB25" i="7"/>
  <c r="D42" i="7"/>
  <c r="D46" i="7" s="1"/>
  <c r="AE25" i="7"/>
  <c r="C46" i="4"/>
  <c r="U25" i="7"/>
  <c r="F46" i="4"/>
  <c r="O40" i="1"/>
  <c r="P35" i="1" s="1"/>
  <c r="L40" i="1"/>
  <c r="M36" i="1"/>
  <c r="W25" i="7"/>
  <c r="Z25" i="7"/>
  <c r="F46" i="1"/>
  <c r="C46" i="1"/>
  <c r="B42" i="7"/>
  <c r="Y25" i="7"/>
  <c r="O39" i="7" s="1"/>
  <c r="P39" i="7" s="1"/>
  <c r="O25" i="7"/>
  <c r="O36" i="7" s="1"/>
  <c r="I25" i="7"/>
  <c r="N35" i="7" s="1"/>
  <c r="E42" i="7"/>
  <c r="V25" i="7"/>
  <c r="L39" i="7" s="1"/>
  <c r="M39" i="7" s="1"/>
  <c r="H13" i="7" l="1"/>
  <c r="H18" i="7"/>
  <c r="M35" i="6"/>
  <c r="M36" i="6"/>
  <c r="P36" i="6"/>
  <c r="P35" i="6"/>
  <c r="F34" i="6"/>
  <c r="F41" i="6"/>
  <c r="C34" i="6"/>
  <c r="C41" i="6"/>
  <c r="O35" i="7"/>
  <c r="O40" i="7" s="1"/>
  <c r="P36" i="7" s="1"/>
  <c r="K13" i="7"/>
  <c r="C25" i="7"/>
  <c r="P36" i="4"/>
  <c r="P40" i="4" s="1"/>
  <c r="K20" i="7"/>
  <c r="N40" i="7"/>
  <c r="P35" i="5"/>
  <c r="P40" i="5" s="1"/>
  <c r="M36" i="5"/>
  <c r="M40" i="5" s="1"/>
  <c r="M35" i="4"/>
  <c r="M36" i="4"/>
  <c r="P20" i="7"/>
  <c r="P25" i="7" s="1"/>
  <c r="P36" i="1"/>
  <c r="L36" i="7"/>
  <c r="M20" i="7"/>
  <c r="M25" i="7" s="1"/>
  <c r="L35" i="7"/>
  <c r="H20" i="7"/>
  <c r="M34" i="1"/>
  <c r="M40" i="1" s="1"/>
  <c r="M35" i="1"/>
  <c r="P34" i="1"/>
  <c r="F42" i="7"/>
  <c r="E46" i="7"/>
  <c r="F39" i="7" s="1"/>
  <c r="C42" i="7"/>
  <c r="B46" i="7"/>
  <c r="C39" i="7" s="1"/>
  <c r="P40" i="6" l="1"/>
  <c r="M40" i="6"/>
  <c r="H25" i="7"/>
  <c r="K25" i="7"/>
  <c r="F46" i="6"/>
  <c r="C46" i="6"/>
  <c r="F41" i="7"/>
  <c r="F34" i="7"/>
  <c r="C41" i="7"/>
  <c r="C34" i="7"/>
  <c r="M40" i="4"/>
  <c r="L40" i="7"/>
  <c r="M34" i="7" s="1"/>
  <c r="P40" i="1"/>
  <c r="P34" i="7"/>
  <c r="P35" i="7"/>
  <c r="F46" i="7" l="1"/>
  <c r="C46" i="7"/>
  <c r="M36" i="7"/>
  <c r="M35" i="7"/>
  <c r="P40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<sst xmlns="http://schemas.openxmlformats.org/spreadsheetml/2006/main" count="457" uniqueCount="62">
  <si>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</si>
  <si>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</si>
  <si>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</si>
  <si>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</si>
  <si>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</si>
  <si>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</si>
  <si>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</si>
  <si>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</si>
  <si>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</si>
  <si>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</si>
  <si>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</si>
  <si>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</si>
  <si>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</si>
  <si>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</si>
  <si>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</si>
  <si>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</si>
  <si>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</si>
  <si>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</si>
  <si>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</si>
  <si>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</si>
  <si>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</si>
  <si>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</si>
  <si>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</si>
  <si>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</si>
  <si>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</si>
  <si>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</si>
  <si>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</si>
  <si>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</si>
  <si>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</si>
  <si>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</si>
  <si>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</si>
  <si>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</si>
  <si>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</si>
  <si>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</si>
  <si>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</si>
  <si>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</si>
  <si>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</si>
  <si>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</si>
  <si>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</si>
  <si>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</si>
  <si>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</si>
  <si>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</si>
  <si>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</si>
  <si>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</si>
  <si>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</si>
  <si>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</si>
  <si>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</si>
  <si>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</si>
  <si>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</si>
  <si>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</si>
  <si>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</si>
  <si>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</si>
  <si>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</si>
  <si>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</si>
  <si>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</si>
  <si>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</si>
  <si>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</si>
  <si>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</si>
  <si>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</si>
  <si>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</si>
  <si>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</si>
  <si>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Consorci del Besòs (CB)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</si>
</sst>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BC-4275-A37C-9D4830A8386C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BC-4275-A37C-9D4830A8386C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BC-4275-A37C-9D4830A8386C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BC-4275-A37C-9D4830A8386C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BC-4275-A37C-9D4830A8386C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BC-4275-A37C-9D4830A8386C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BC-4275-A37C-9D4830A8386C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BC-4275-A37C-9D4830A8386C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BC-4275-A37C-9D4830A8386C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BC-4275-A37C-9D4830A8386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BC-4275-A37C-9D4830A8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CA-429C-8A46-3770EA93744B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CA-429C-8A46-3770EA93744B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CA-429C-8A46-3770EA93744B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CA-429C-8A46-3770EA93744B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CA-429C-8A46-3770EA93744B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CA-429C-8A46-3770EA93744B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CA-429C-8A46-3770EA93744B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CA-429C-8A46-3770EA93744B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CA-429C-8A46-3770EA93744B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CA-429C-8A46-3770EA93744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67090.22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53750.62</c:v>
                </c:pt>
                <c:pt idx="6">
                  <c:v>0</c:v>
                </c:pt>
                <c:pt idx="7">
                  <c:v>643984.06000000006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CA-429C-8A46-3770EA9374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F-4373-AC2C-A2E03CE324D9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F-4373-AC2C-A2E03CE324D9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F-4373-AC2C-A2E03CE324D9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F-4373-AC2C-A2E03CE324D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3</c:v>
                </c:pt>
                <c:pt idx="1">
                  <c:v>73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F-4373-AC2C-A2E03CE324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C-4A10-8448-25E07268A8B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C-4A10-8448-25E07268A8B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C-4A10-8448-25E07268A8B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C-4A10-8448-25E07268A8B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2C-4A10-8448-25E07268A8B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2C-4A10-8448-25E07268A8B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46941.95</c:v>
                </c:pt>
                <c:pt idx="1">
                  <c:v>576873.21</c:v>
                </c:pt>
                <c:pt idx="2">
                  <c:v>141009.74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2C-4A10-8448-25E07268A8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1703070</xdr:colOff>
      <xdr:row>2</xdr:row>
      <xdr:rowOff>158115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1699260</xdr:colOff>
      <xdr:row>2</xdr:row>
      <xdr:rowOff>160020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14" zoomScale="70" zoomScaleNormal="70" workbookViewId="0">
      <selection activeCell="J22" sqref="J22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45016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f>E20/1.21</f>
        <v>15400</v>
      </c>
      <c r="E20" s="66">
        <v>18634</v>
      </c>
      <c r="F20" s="21">
        <f t="shared" si="1"/>
        <v>1</v>
      </c>
      <c r="G20" s="64">
        <v>22</v>
      </c>
      <c r="H20" s="62">
        <f t="shared" si="2"/>
        <v>1</v>
      </c>
      <c r="I20" s="65">
        <f>J20/1.21</f>
        <v>77740.776859504127</v>
      </c>
      <c r="J20" s="66">
        <v>94066.34</v>
      </c>
      <c r="K20" s="63">
        <f t="shared" si="3"/>
        <v>1</v>
      </c>
      <c r="L20" s="64">
        <v>6</v>
      </c>
      <c r="M20" s="62">
        <f t="shared" si="4"/>
        <v>1</v>
      </c>
      <c r="N20" s="65">
        <f>O20/1.21</f>
        <v>38604.611570247936</v>
      </c>
      <c r="O20" s="66">
        <v>46711.58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15400</v>
      </c>
      <c r="E25" s="18">
        <f t="shared" si="12"/>
        <v>18634</v>
      </c>
      <c r="F25" s="19">
        <f t="shared" si="12"/>
        <v>1</v>
      </c>
      <c r="G25" s="16">
        <f t="shared" si="12"/>
        <v>22</v>
      </c>
      <c r="H25" s="17">
        <f t="shared" si="12"/>
        <v>1</v>
      </c>
      <c r="I25" s="18">
        <f t="shared" si="12"/>
        <v>77740.776859504127</v>
      </c>
      <c r="J25" s="18">
        <f t="shared" si="12"/>
        <v>94066.34</v>
      </c>
      <c r="K25" s="19">
        <f t="shared" si="12"/>
        <v>1</v>
      </c>
      <c r="L25" s="16">
        <f t="shared" si="12"/>
        <v>6</v>
      </c>
      <c r="M25" s="17">
        <f t="shared" si="12"/>
        <v>1</v>
      </c>
      <c r="N25" s="18">
        <f t="shared" si="12"/>
        <v>38604.611570247936</v>
      </c>
      <c r="O25" s="18">
        <f t="shared" si="12"/>
        <v>46711.58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1</v>
      </c>
      <c r="M34" s="8">
        <f t="shared" ref="M34:M39" si="18">IF(L34,L34/$L$40,"")</f>
        <v>3.4482758620689655E-2</v>
      </c>
      <c r="N34" s="55">
        <f>D25</f>
        <v>15400</v>
      </c>
      <c r="O34" s="55">
        <f>E25</f>
        <v>18634</v>
      </c>
      <c r="P34" s="56">
        <f t="shared" ref="P34:P39" si="19">IF(O34,O34/$O$40,"")</f>
        <v>0.11689213704972629</v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22</v>
      </c>
      <c r="M35" s="8">
        <f t="shared" si="18"/>
        <v>0.75862068965517238</v>
      </c>
      <c r="N35" s="58">
        <f>I25</f>
        <v>77740.776859504127</v>
      </c>
      <c r="O35" s="58">
        <f>J25</f>
        <v>94066.34</v>
      </c>
      <c r="P35" s="56">
        <f t="shared" si="19"/>
        <v>0.59008347681904849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6</v>
      </c>
      <c r="M36" s="8">
        <f t="shared" si="18"/>
        <v>0.20689655172413793</v>
      </c>
      <c r="N36" s="58">
        <f>N25</f>
        <v>38604.611570247936</v>
      </c>
      <c r="O36" s="58">
        <f>O25</f>
        <v>46711.58</v>
      </c>
      <c r="P36" s="56">
        <f t="shared" si="19"/>
        <v>0.29302438613122533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97" t="s">
        <v>0</v>
      </c>
      <c r="K40" s="98"/>
      <c r="L40" s="79">
        <f>SUM(L34:L39)</f>
        <v>29</v>
      </c>
      <c r="M40" s="17">
        <f>SUM(M34:M39)</f>
        <v>0.99999999999999989</v>
      </c>
      <c r="N40" s="80">
        <f>SUM(N34:N39)</f>
        <v>131745.38842975206</v>
      </c>
      <c r="O40" s="81">
        <f>SUM(O34:O39)</f>
        <v>159411.91999999998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29</v>
      </c>
      <c r="C41" s="8">
        <f t="shared" si="14"/>
        <v>1</v>
      </c>
      <c r="D41" s="13">
        <f t="shared" si="15"/>
        <v>131745.38842975206</v>
      </c>
      <c r="E41" s="14">
        <f t="shared" si="16"/>
        <v>159411.91999999998</v>
      </c>
      <c r="F41" s="21">
        <f t="shared" si="1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29</v>
      </c>
      <c r="C46" s="17">
        <f>SUM(C34:C45)</f>
        <v>1</v>
      </c>
      <c r="D46" s="18">
        <f>SUM(D34:D45)</f>
        <v>131745.38842975206</v>
      </c>
      <c r="E46" s="18">
        <f>SUM(E34:E45)</f>
        <v>159411.91999999998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topLeftCell="D44" zoomScale="80" zoomScaleNormal="80" workbookViewId="0">
      <selection activeCell="K45" sqref="K45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45107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Consorci del Besòs (CB)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16</v>
      </c>
      <c r="H20" s="62">
        <f t="shared" si="2"/>
        <v>1</v>
      </c>
      <c r="I20" s="65">
        <f>J20/1.21+0.01</f>
        <v>110528.61330578511</v>
      </c>
      <c r="J20" s="66">
        <v>133739.60999999999</v>
      </c>
      <c r="K20" s="21">
        <f t="shared" si="3"/>
        <v>1</v>
      </c>
      <c r="L20" s="64">
        <v>9</v>
      </c>
      <c r="M20" s="62">
        <f t="shared" si="4"/>
        <v>1</v>
      </c>
      <c r="N20" s="65">
        <f>O20/1.21</f>
        <v>56040.545454545456</v>
      </c>
      <c r="O20" s="66">
        <v>67809.06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16</v>
      </c>
      <c r="H25" s="17">
        <f t="shared" si="32"/>
        <v>1</v>
      </c>
      <c r="I25" s="18">
        <f t="shared" si="32"/>
        <v>110528.61330578511</v>
      </c>
      <c r="J25" s="18">
        <f t="shared" si="32"/>
        <v>133739.60999999999</v>
      </c>
      <c r="K25" s="19">
        <f t="shared" si="32"/>
        <v>1</v>
      </c>
      <c r="L25" s="16">
        <f t="shared" si="32"/>
        <v>9</v>
      </c>
      <c r="M25" s="17">
        <f t="shared" si="32"/>
        <v>1</v>
      </c>
      <c r="N25" s="18">
        <f t="shared" si="32"/>
        <v>56040.545454545456</v>
      </c>
      <c r="O25" s="18">
        <f t="shared" si="32"/>
        <v>67809.06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16</v>
      </c>
      <c r="M35" s="8">
        <f t="shared" si="38"/>
        <v>0.64</v>
      </c>
      <c r="N35" s="58">
        <f>I25</f>
        <v>110528.61330578511</v>
      </c>
      <c r="O35" s="58">
        <f>J25</f>
        <v>133739.60999999999</v>
      </c>
      <c r="P35" s="56">
        <f t="shared" si="39"/>
        <v>0.66355987365235403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9</v>
      </c>
      <c r="M36" s="8">
        <f t="shared" si="38"/>
        <v>0.36</v>
      </c>
      <c r="N36" s="58">
        <f>N25</f>
        <v>56040.545454545456</v>
      </c>
      <c r="O36" s="58">
        <f>O25</f>
        <v>67809.06</v>
      </c>
      <c r="P36" s="56">
        <f t="shared" si="39"/>
        <v>0.33644012634764597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25</v>
      </c>
      <c r="M40" s="17">
        <f>SUM(M34:M39)</f>
        <v>1</v>
      </c>
      <c r="N40" s="80">
        <f>SUM(N34:N39)</f>
        <v>166569.15876033058</v>
      </c>
      <c r="O40" s="81">
        <f>SUM(O34:O39)</f>
        <v>201548.66999999998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25</v>
      </c>
      <c r="C41" s="8">
        <f t="shared" si="34"/>
        <v>1</v>
      </c>
      <c r="D41" s="13">
        <f t="shared" si="35"/>
        <v>166569.15876033058</v>
      </c>
      <c r="E41" s="14">
        <f t="shared" si="36"/>
        <v>201548.66999999998</v>
      </c>
      <c r="F41" s="21">
        <f t="shared" si="3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25</v>
      </c>
      <c r="C46" s="17">
        <f>SUM(C34:C45)</f>
        <v>1</v>
      </c>
      <c r="D46" s="18">
        <f>SUM(D34:D45)</f>
        <v>166569.15876033058</v>
      </c>
      <c r="E46" s="18">
        <f>SUM(E34:E45)</f>
        <v>201548.66999999998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opLeftCell="A26" zoomScale="80" zoomScaleNormal="80" workbookViewId="0">
      <selection activeCell="G20" sqref="G20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45199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Consorci del Besòs (CB)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f>E20/1.21</f>
        <v>1450</v>
      </c>
      <c r="E20" s="66">
        <v>1754.5</v>
      </c>
      <c r="F20" s="21">
        <f t="shared" si="1"/>
        <v>1</v>
      </c>
      <c r="G20" s="64">
        <v>14</v>
      </c>
      <c r="H20" s="62">
        <f t="shared" si="2"/>
        <v>1</v>
      </c>
      <c r="I20" s="65">
        <f>J20/1.21</f>
        <v>101030.92561983471</v>
      </c>
      <c r="J20" s="66">
        <v>122247.42</v>
      </c>
      <c r="K20" s="63">
        <f t="shared" si="3"/>
        <v>1</v>
      </c>
      <c r="L20" s="64">
        <v>3</v>
      </c>
      <c r="M20" s="62">
        <f t="shared" si="4"/>
        <v>1</v>
      </c>
      <c r="N20" s="65">
        <f>O20/1.21</f>
        <v>5533.9752066115698</v>
      </c>
      <c r="O20" s="66">
        <v>6696.11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1450</v>
      </c>
      <c r="E25" s="18">
        <f t="shared" si="22"/>
        <v>1754.5</v>
      </c>
      <c r="F25" s="19">
        <f t="shared" si="22"/>
        <v>1</v>
      </c>
      <c r="G25" s="16">
        <f t="shared" si="22"/>
        <v>14</v>
      </c>
      <c r="H25" s="17">
        <f t="shared" si="22"/>
        <v>1</v>
      </c>
      <c r="I25" s="18">
        <f t="shared" si="22"/>
        <v>101030.92561983471</v>
      </c>
      <c r="J25" s="18">
        <f t="shared" si="22"/>
        <v>122247.42</v>
      </c>
      <c r="K25" s="19">
        <f t="shared" si="22"/>
        <v>1</v>
      </c>
      <c r="L25" s="16">
        <f t="shared" si="22"/>
        <v>3</v>
      </c>
      <c r="M25" s="17">
        <f t="shared" si="22"/>
        <v>1</v>
      </c>
      <c r="N25" s="18">
        <f t="shared" si="22"/>
        <v>5533.9752066115698</v>
      </c>
      <c r="O25" s="18">
        <f t="shared" si="22"/>
        <v>6696.11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1</v>
      </c>
      <c r="M34" s="8">
        <f>IF(L34,L34/$L$40,"")</f>
        <v>5.5555555555555552E-2</v>
      </c>
      <c r="N34" s="55">
        <f>D25</f>
        <v>1450</v>
      </c>
      <c r="O34" s="55">
        <f>E25</f>
        <v>1754.5</v>
      </c>
      <c r="P34" s="56">
        <f>IF(O34,O34/$O$40,"")</f>
        <v>1.3424073798204915E-2</v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14</v>
      </c>
      <c r="M35" s="8">
        <f>IF(L35,L35/$L$40,"")</f>
        <v>0.77777777777777779</v>
      </c>
      <c r="N35" s="58">
        <f>I25</f>
        <v>101030.92561983471</v>
      </c>
      <c r="O35" s="58">
        <f>J25</f>
        <v>122247.42</v>
      </c>
      <c r="P35" s="56">
        <f>IF(O35,O35/$O$40,"")</f>
        <v>0.93534248373904338</v>
      </c>
    </row>
    <row r="36" spans="1:33" ht="30" customHeight="1" x14ac:dyDescent="0.2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3</v>
      </c>
      <c r="M36" s="8">
        <f>IF(L36,L36/$L$40,"")</f>
        <v>0.16666666666666666</v>
      </c>
      <c r="N36" s="58">
        <f>N25</f>
        <v>5533.9752066115698</v>
      </c>
      <c r="O36" s="58">
        <f>O25</f>
        <v>6696.11</v>
      </c>
      <c r="P36" s="56">
        <f>IF(O36,O36/$O$40,"")</f>
        <v>5.123344246275173E-2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18</v>
      </c>
      <c r="M40" s="17">
        <f>SUM(M34:M39)</f>
        <v>1</v>
      </c>
      <c r="N40" s="80">
        <f>SUM(N34:N39)</f>
        <v>108014.90082644629</v>
      </c>
      <c r="O40" s="81">
        <f>SUM(O34:O39)</f>
        <v>130698.03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18</v>
      </c>
      <c r="C41" s="8">
        <f t="shared" si="24"/>
        <v>1</v>
      </c>
      <c r="D41" s="13">
        <f t="shared" si="25"/>
        <v>108014.90082644629</v>
      </c>
      <c r="E41" s="14">
        <f t="shared" si="26"/>
        <v>130698.03</v>
      </c>
      <c r="F41" s="21">
        <f t="shared" si="2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18</v>
      </c>
      <c r="C46" s="17">
        <f>SUM(C34:C45)</f>
        <v>1</v>
      </c>
      <c r="D46" s="18">
        <f>SUM(D34:D45)</f>
        <v>108014.90082644629</v>
      </c>
      <c r="E46" s="18">
        <f>SUM(E34:E45)</f>
        <v>130698.03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opLeftCell="A19" zoomScale="80" zoomScaleNormal="80" workbookViewId="0">
      <selection activeCell="S32" sqref="S32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45291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Consorci del Besòs (CB)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4.7619047619047616E-2</v>
      </c>
      <c r="I13" s="4">
        <f>J13/1.21</f>
        <v>55446.462809917357</v>
      </c>
      <c r="J13" s="5">
        <v>67090.22</v>
      </c>
      <c r="K13" s="21">
        <f t="shared" ref="K13:K21" si="3">IF(J13,J13/$J$25,"")</f>
        <v>0.2957863827079677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2</v>
      </c>
      <c r="H18" s="62">
        <f t="shared" si="2"/>
        <v>9.5238095238095233E-2</v>
      </c>
      <c r="I18" s="65">
        <f>J18/1.21</f>
        <v>44422</v>
      </c>
      <c r="J18" s="66">
        <v>53750.62</v>
      </c>
      <c r="K18" s="63">
        <f t="shared" si="3"/>
        <v>0.23697494892862989</v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f>E20/1.21</f>
        <v>21945</v>
      </c>
      <c r="E20" s="66">
        <v>26553.45</v>
      </c>
      <c r="F20" s="21">
        <f t="shared" si="1"/>
        <v>1</v>
      </c>
      <c r="G20" s="64">
        <v>18</v>
      </c>
      <c r="H20" s="62">
        <f t="shared" si="2"/>
        <v>0.8571428571428571</v>
      </c>
      <c r="I20" s="65">
        <f>J20/1.21</f>
        <v>87585.950413223138</v>
      </c>
      <c r="J20" s="66">
        <v>105979</v>
      </c>
      <c r="K20" s="63">
        <f t="shared" si="3"/>
        <v>0.46723866836340244</v>
      </c>
      <c r="L20" s="64">
        <v>5</v>
      </c>
      <c r="M20" s="62">
        <f>IF(L20,L20/$L$25,"")</f>
        <v>1</v>
      </c>
      <c r="N20" s="65">
        <f>O20/1.21</f>
        <v>16357.842975206613</v>
      </c>
      <c r="O20" s="66">
        <v>19792.990000000002</v>
      </c>
      <c r="P20" s="63">
        <f>IF(O20,O20/$O$25,"")</f>
        <v>1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21945</v>
      </c>
      <c r="E25" s="18">
        <f t="shared" si="30"/>
        <v>26553.45</v>
      </c>
      <c r="F25" s="19">
        <f t="shared" si="30"/>
        <v>1</v>
      </c>
      <c r="G25" s="16">
        <f t="shared" si="30"/>
        <v>21</v>
      </c>
      <c r="H25" s="17">
        <f t="shared" si="30"/>
        <v>1</v>
      </c>
      <c r="I25" s="18">
        <f t="shared" si="30"/>
        <v>187454.41322314049</v>
      </c>
      <c r="J25" s="18">
        <f t="shared" si="30"/>
        <v>226819.84</v>
      </c>
      <c r="K25" s="19">
        <f t="shared" si="30"/>
        <v>1</v>
      </c>
      <c r="L25" s="16">
        <f t="shared" si="30"/>
        <v>5</v>
      </c>
      <c r="M25" s="17">
        <f t="shared" si="30"/>
        <v>1</v>
      </c>
      <c r="N25" s="18">
        <f t="shared" si="30"/>
        <v>16357.842975206613</v>
      </c>
      <c r="O25" s="18">
        <f t="shared" si="30"/>
        <v>19792.990000000002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1</v>
      </c>
      <c r="C34" s="8">
        <f t="shared" ref="C34:C45" si="32">IF(B34,B34/$B$46,"")</f>
        <v>3.7037037037037035E-2</v>
      </c>
      <c r="D34" s="10">
        <f t="shared" ref="D34:D42" si="33">D13+I13+N13+S13+AC13+X13</f>
        <v>55446.462809917357</v>
      </c>
      <c r="E34" s="11">
        <f t="shared" ref="E34:E42" si="34">E13+J13+O13+T13+AD13+Y13</f>
        <v>67090.22</v>
      </c>
      <c r="F34" s="21">
        <f t="shared" ref="F34:F42" si="35">IF(E34,E34/$E$46,"")</f>
        <v>0.24560212922327015</v>
      </c>
      <c r="J34" s="99" t="s">
        <v>3</v>
      </c>
      <c r="K34" s="100"/>
      <c r="L34" s="54">
        <f>B25</f>
        <v>1</v>
      </c>
      <c r="M34" s="8">
        <f t="shared" ref="M34:M39" si="36">IF(L34,L34/$L$40,"")</f>
        <v>3.7037037037037035E-2</v>
      </c>
      <c r="N34" s="55">
        <f>D25</f>
        <v>21945</v>
      </c>
      <c r="O34" s="55">
        <f>E25</f>
        <v>26553.45</v>
      </c>
      <c r="P34" s="56">
        <f t="shared" ref="P34:P39" si="37">IF(O34,O34/$O$40,"")</f>
        <v>9.7206177863534249E-2</v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21</v>
      </c>
      <c r="M35" s="8">
        <f t="shared" si="36"/>
        <v>0.77777777777777779</v>
      </c>
      <c r="N35" s="58">
        <f>I25</f>
        <v>187454.41322314049</v>
      </c>
      <c r="O35" s="58">
        <f>J25</f>
        <v>226819.84</v>
      </c>
      <c r="P35" s="56">
        <f t="shared" si="37"/>
        <v>0.8303361600853516</v>
      </c>
    </row>
    <row r="36" spans="1:33" ht="30" customHeight="1" x14ac:dyDescent="0.2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5</v>
      </c>
      <c r="M36" s="8">
        <f t="shared" si="36"/>
        <v>0.18518518518518517</v>
      </c>
      <c r="N36" s="58">
        <f>N25</f>
        <v>16357.842975206613</v>
      </c>
      <c r="O36" s="58">
        <f>O25</f>
        <v>19792.990000000002</v>
      </c>
      <c r="P36" s="56">
        <f t="shared" si="37"/>
        <v>7.2457662051114063E-2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2</v>
      </c>
      <c r="C39" s="8">
        <f t="shared" si="32"/>
        <v>7.407407407407407E-2</v>
      </c>
      <c r="D39" s="13">
        <f t="shared" si="33"/>
        <v>44422</v>
      </c>
      <c r="E39" s="22">
        <f t="shared" si="34"/>
        <v>53750.62</v>
      </c>
      <c r="F39" s="21">
        <f t="shared" si="35"/>
        <v>0.19676886912982083</v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27</v>
      </c>
      <c r="M40" s="17">
        <f>SUM(M34:M39)</f>
        <v>1</v>
      </c>
      <c r="N40" s="80">
        <f>SUM(N34:N39)</f>
        <v>225757.25619834711</v>
      </c>
      <c r="O40" s="81">
        <f>SUM(O34:O39)</f>
        <v>273166.28000000003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24</v>
      </c>
      <c r="C41" s="8">
        <f t="shared" si="32"/>
        <v>0.88888888888888884</v>
      </c>
      <c r="D41" s="13">
        <f t="shared" si="33"/>
        <v>125888.79338842975</v>
      </c>
      <c r="E41" s="14">
        <f t="shared" si="34"/>
        <v>152325.44</v>
      </c>
      <c r="F41" s="21">
        <f t="shared" si="35"/>
        <v>0.55762900164690898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27</v>
      </c>
      <c r="C46" s="17">
        <f>SUM(C34:C45)</f>
        <v>1</v>
      </c>
      <c r="D46" s="18">
        <f>SUM(D34:D45)</f>
        <v>225757.25619834711</v>
      </c>
      <c r="E46" s="18">
        <f>SUM(E34:E45)</f>
        <v>273166.28000000003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abSelected="1" topLeftCell="A30" zoomScale="80" zoomScaleNormal="80" workbookViewId="0">
      <selection activeCell="I45" sqref="I45"/>
    </sheetView>
  </sheetViews>
  <sheetFormatPr baseColWidth="10"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Consorci del Besòs (CB)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1</v>
      </c>
      <c r="H13" s="20">
        <f t="shared" ref="H13:H24" si="2">IF(G13,G13/$G$25,"")</f>
        <v>1.3698630136986301E-2</v>
      </c>
      <c r="I13" s="10">
        <f>'CONTRACTACIO 1r TR 2023'!I13+'CONTRACTACIO 2n TR 2023'!I13+'CONTRACTACIO 3r TR 2023'!I13+'CONTRACTACIO 4t TR 2023'!I13</f>
        <v>55446.462809917357</v>
      </c>
      <c r="J13" s="10">
        <f>'CONTRACTACIO 1r TR 2023'!J13+'CONTRACTACIO 2n TR 2023'!J13+'CONTRACTACIO 3r TR 2023'!J13+'CONTRACTACIO 4t TR 2023'!J13</f>
        <v>67090.22</v>
      </c>
      <c r="K13" s="21">
        <f t="shared" ref="K13:K24" si="3">IF(J13,J13/$J$25,"")</f>
        <v>0.11629976715334034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2</v>
      </c>
      <c r="H18" s="20">
        <f t="shared" si="2"/>
        <v>2.7397260273972601E-2</v>
      </c>
      <c r="I18" s="13">
        <f>'CONTRACTACIO 1r TR 2023'!I18+'CONTRACTACIO 2n TR 2023'!I18+'CONTRACTACIO 3r TR 2023'!I18+'CONTRACTACIO 4t TR 2023'!I18</f>
        <v>44422</v>
      </c>
      <c r="J18" s="13">
        <f>'CONTRACTACIO 1r TR 2023'!J18+'CONTRACTACIO 2n TR 2023'!J18+'CONTRACTACIO 3r TR 2023'!J18+'CONTRACTACIO 4t TR 2023'!J18</f>
        <v>53750.62</v>
      </c>
      <c r="K18" s="21">
        <f t="shared" si="3"/>
        <v>9.3175795076356566E-2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0</v>
      </c>
      <c r="H19" s="20" t="str">
        <f t="shared" si="2"/>
        <v/>
      </c>
      <c r="I19" s="13">
        <f>'CONTRACTACIO 1r TR 2023'!I19+'CONTRACTACIO 2n TR 2023'!I19+'CONTRACTACIO 3r TR 2023'!I19+'CONTRACTACIO 4t TR 2023'!I19</f>
        <v>0</v>
      </c>
      <c r="J19" s="13">
        <f>'CONTRACTACIO 1r TR 2023'!J19+'CONTRACTACIO 2n TR 2023'!J19+'CONTRACTACIO 3r TR 2023'!J19+'CONTRACTACIO 4t TR 2023'!J19</f>
        <v>0</v>
      </c>
      <c r="K19" s="21" t="str">
        <f t="shared" si="3"/>
        <v/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2023'!B20+'CONTRACTACIO 2n TR 2023'!B20+'CONTRACTACIO 3r TR 2023'!B20+'CONTRACTACIO 4t TR 2023'!B20</f>
        <v>3</v>
      </c>
      <c r="C20" s="20">
        <f t="shared" si="0"/>
        <v>1</v>
      </c>
      <c r="D20" s="13">
        <f>'CONTRACTACIO 1r TR 2023'!D20+'CONTRACTACIO 2n TR 2023'!D20+'CONTRACTACIO 3r TR 2023'!D20+'CONTRACTACIO 4t TR 2023'!D20</f>
        <v>38795</v>
      </c>
      <c r="E20" s="13">
        <f>'CONTRACTACIO 1r TR 2023'!E20+'CONTRACTACIO 2n TR 2023'!E20+'CONTRACTACIO 3r TR 2023'!E20+'CONTRACTACIO 4t TR 2023'!E20</f>
        <v>46941.95</v>
      </c>
      <c r="F20" s="21">
        <f t="shared" si="1"/>
        <v>1</v>
      </c>
      <c r="G20" s="9">
        <f>'CONTRACTACIO 1r TR 2023'!G20+'CONTRACTACIO 2n TR 2023'!G20+'CONTRACTACIO 3r TR 2023'!G20+'CONTRACTACIO 4t TR 2023'!G20</f>
        <v>70</v>
      </c>
      <c r="H20" s="20">
        <f t="shared" si="2"/>
        <v>0.95890410958904104</v>
      </c>
      <c r="I20" s="13">
        <f>'CONTRACTACIO 1r TR 2023'!I20+'CONTRACTACIO 2n TR 2023'!I20+'CONTRACTACIO 3r TR 2023'!I20+'CONTRACTACIO 4t TR 2023'!I20</f>
        <v>376886.26619834709</v>
      </c>
      <c r="J20" s="13">
        <f>'CONTRACTACIO 1r TR 2023'!J20+'CONTRACTACIO 2n TR 2023'!J20+'CONTRACTACIO 3r TR 2023'!J20+'CONTRACTACIO 4t TR 2023'!J20</f>
        <v>456032.37</v>
      </c>
      <c r="K20" s="21">
        <f t="shared" si="3"/>
        <v>0.79052443777030312</v>
      </c>
      <c r="L20" s="9">
        <f>'CONTRACTACIO 1r TR 2023'!L20+'CONTRACTACIO 2n TR 2023'!L20+'CONTRACTACIO 3r TR 2023'!L20+'CONTRACTACIO 4t TR 2023'!L20</f>
        <v>23</v>
      </c>
      <c r="M20" s="20">
        <f t="shared" si="4"/>
        <v>1</v>
      </c>
      <c r="N20" s="13">
        <f>'CONTRACTACIO 1r TR 2023'!N20+'CONTRACTACIO 2n TR 2023'!N20+'CONTRACTACIO 3r TR 2023'!N20+'CONTRACTACIO 4t TR 2023'!N20</f>
        <v>116536.97520661158</v>
      </c>
      <c r="O20" s="13">
        <f>'CONTRACTACIO 1r TR 2023'!O20+'CONTRACTACIO 2n TR 2023'!O20+'CONTRACTACIO 3r TR 2023'!O20+'CONTRACTACIO 4t TR 2023'!O20</f>
        <v>141009.74</v>
      </c>
      <c r="P20" s="21">
        <f t="shared" si="5"/>
        <v>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38795</v>
      </c>
      <c r="E25" s="18">
        <f t="shared" si="12"/>
        <v>46941.95</v>
      </c>
      <c r="F25" s="19">
        <f t="shared" si="12"/>
        <v>1</v>
      </c>
      <c r="G25" s="16">
        <f t="shared" si="12"/>
        <v>73</v>
      </c>
      <c r="H25" s="17">
        <f t="shared" si="12"/>
        <v>1</v>
      </c>
      <c r="I25" s="18">
        <f t="shared" si="12"/>
        <v>476754.72900826443</v>
      </c>
      <c r="J25" s="18">
        <f t="shared" si="12"/>
        <v>576873.21</v>
      </c>
      <c r="K25" s="19">
        <f t="shared" si="12"/>
        <v>1</v>
      </c>
      <c r="L25" s="16">
        <f t="shared" si="12"/>
        <v>23</v>
      </c>
      <c r="M25" s="17">
        <f t="shared" si="12"/>
        <v>1</v>
      </c>
      <c r="N25" s="18">
        <f t="shared" si="12"/>
        <v>116536.97520661158</v>
      </c>
      <c r="O25" s="18">
        <f t="shared" si="12"/>
        <v>141009.74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1</v>
      </c>
      <c r="C34" s="8">
        <f t="shared" ref="C34:C40" si="14">IF(B34,B34/$B$46,"")</f>
        <v>1.0101010101010102E-2</v>
      </c>
      <c r="D34" s="10">
        <f t="shared" ref="D34:D43" si="15">D13+I13+N13+S13+X13+AC13</f>
        <v>55446.462809917357</v>
      </c>
      <c r="E34" s="11">
        <f t="shared" ref="E34:E43" si="16">E13+J13+O13+T13+Y13+AD13</f>
        <v>67090.22</v>
      </c>
      <c r="F34" s="21">
        <f t="shared" ref="F34:F40" si="17">IF(E34,E34/$E$46,"")</f>
        <v>8.7719712054353874E-2</v>
      </c>
      <c r="J34" s="99" t="s">
        <v>3</v>
      </c>
      <c r="K34" s="100"/>
      <c r="L34" s="54">
        <f>B25</f>
        <v>3</v>
      </c>
      <c r="M34" s="8">
        <f t="shared" ref="M34:M39" si="18">IF(L34,L34/$L$40,"")</f>
        <v>3.0303030303030304E-2</v>
      </c>
      <c r="N34" s="55">
        <f>D25</f>
        <v>38795</v>
      </c>
      <c r="O34" s="55">
        <f>E25</f>
        <v>46941.95</v>
      </c>
      <c r="P34" s="56">
        <f t="shared" ref="P34:P39" si="19">IF(O34,O34/$O$40,"")</f>
        <v>6.1376074445274993E-2</v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73</v>
      </c>
      <c r="M35" s="8">
        <f t="shared" si="18"/>
        <v>0.73737373737373735</v>
      </c>
      <c r="N35" s="58">
        <f>I25</f>
        <v>476754.72900826443</v>
      </c>
      <c r="O35" s="58">
        <f>J25</f>
        <v>576873.21</v>
      </c>
      <c r="P35" s="56">
        <f t="shared" si="19"/>
        <v>0.75425526810123467</v>
      </c>
    </row>
    <row r="36" spans="1:33" s="24" customFormat="1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23</v>
      </c>
      <c r="M36" s="8">
        <f t="shared" si="18"/>
        <v>0.23232323232323232</v>
      </c>
      <c r="N36" s="58">
        <f>N25</f>
        <v>116536.97520661158</v>
      </c>
      <c r="O36" s="58">
        <f>O25</f>
        <v>141009.74</v>
      </c>
      <c r="P36" s="56">
        <f t="shared" si="19"/>
        <v>0.18436865745349035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2</v>
      </c>
      <c r="C39" s="8">
        <f t="shared" si="14"/>
        <v>2.0202020202020204E-2</v>
      </c>
      <c r="D39" s="13">
        <f t="shared" si="15"/>
        <v>44422</v>
      </c>
      <c r="E39" s="22">
        <f t="shared" si="16"/>
        <v>53750.62</v>
      </c>
      <c r="F39" s="21">
        <f t="shared" si="17"/>
        <v>7.0278334295863013E-2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H40" s="24"/>
      <c r="I40" s="24"/>
      <c r="J40" s="97" t="s">
        <v>0</v>
      </c>
      <c r="K40" s="98"/>
      <c r="L40" s="79">
        <f>SUM(L34:L39)</f>
        <v>99</v>
      </c>
      <c r="M40" s="17">
        <f>SUM(M34:M39)</f>
        <v>1</v>
      </c>
      <c r="N40" s="80">
        <f>SUM(N34:N39)</f>
        <v>632086.70421487605</v>
      </c>
      <c r="O40" s="81">
        <f>SUM(O34:O39)</f>
        <v>764824.89999999991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96</v>
      </c>
      <c r="C41" s="8">
        <f>IF(B41,B41/$B$46,"")</f>
        <v>0.96969696969696972</v>
      </c>
      <c r="D41" s="13">
        <f t="shared" si="15"/>
        <v>532218.24140495865</v>
      </c>
      <c r="E41" s="14">
        <f t="shared" si="16"/>
        <v>643984.06000000006</v>
      </c>
      <c r="F41" s="21">
        <f>IF(E41,E41/$E$46,"")</f>
        <v>0.84200195364978314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99</v>
      </c>
      <c r="C46" s="17">
        <f>SUM(C34:C45)</f>
        <v>1</v>
      </c>
      <c r="D46" s="18">
        <f>SUM(D34:D45)</f>
        <v>632086.70421487605</v>
      </c>
      <c r="E46" s="18">
        <f>SUM(E34:E45)</f>
        <v>764824.9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14F4E9FDD6D48A4F4A25B5AC33AB4" ma:contentTypeVersion="18" ma:contentTypeDescription="Crea un document nou" ma:contentTypeScope="" ma:versionID="e9e4399ad10f57ca40344f873b26250b">
  <xsd:schema xmlns:xsd="http://www.w3.org/2001/XMLSchema" xmlns:xs="http://www.w3.org/2001/XMLSchema" xmlns:p="http://schemas.microsoft.com/office/2006/metadata/properties" xmlns:ns2="b556faf4-caf0-43a6-b022-8644885041d5" xmlns:ns3="27dd97c3-2d4f-4d5e-99c8-436d3d1c592c" targetNamespace="http://schemas.microsoft.com/office/2006/metadata/properties" ma:root="true" ma:fieldsID="e89e95412dd8999ade185dbaf9f66ffe" ns2:_="" ns3:_="">
    <xsd:import namespace="b556faf4-caf0-43a6-b022-8644885041d5"/>
    <xsd:import namespace="27dd97c3-2d4f-4d5e-99c8-436d3d1c59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6faf4-caf0-43a6-b022-8644885041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e474a2-f1b4-480e-9cc2-db955383e39c}" ma:internalName="TaxCatchAll" ma:showField="CatchAllData" ma:web="b556faf4-caf0-43a6-b022-864488504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97c3-2d4f-4d5e-99c8-436d3d1c5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a7f05f76-7d54-4fc9-82a1-33b4f3b219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4FD192-3B9B-4E06-8ACE-D12DCF8492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B8C73-B3A7-4A44-89AA-1D626EBAB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6faf4-caf0-43a6-b022-8644885041d5"/>
    <ds:schemaRef ds:uri="27dd97c3-2d4f-4d5e-99c8-436d3d1c5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ANUAL'!Área_de_impresión</vt:lpstr>
      <vt:lpstr>'CONTRACTACIO 1r TR 2023'!Área_de_impresión</vt:lpstr>
      <vt:lpstr>'CONTRACTACIO 2n TR 2023'!Área_de_impresión</vt:lpstr>
      <vt:lpstr>'CONTRACTACIO 3r TR 2023'!Área_de_impresión</vt:lpstr>
      <vt:lpstr>'CONTRACTACIO 4t TR 2023'!Área_de_impresión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Laura Garcia</cp:lastModifiedBy>
  <cp:lastPrinted>2020-02-14T09:12:43Z</cp:lastPrinted>
  <dcterms:created xsi:type="dcterms:W3CDTF">2016-02-03T12:33:15Z</dcterms:created>
  <dcterms:modified xsi:type="dcterms:W3CDTF">2024-02-27T12:26:52Z</dcterms:modified>
</cp:coreProperties>
</file>