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384" windowWidth="11448" windowHeight="7908" tabRatio="700" firstSheet="2" activeTab="2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5" l="1"/>
  <c r="J19" i="5"/>
  <c r="J13" i="5"/>
  <c r="J20" i="5"/>
  <c r="E13" i="5"/>
  <c r="A28" i="7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/>
  <c r="E44" i="4"/>
  <c r="F44" i="4"/>
  <c r="D44" i="4"/>
  <c r="B44" i="4"/>
  <c r="C44" i="4" s="1"/>
  <c r="E44" i="1"/>
  <c r="F44" i="1" s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 s="1"/>
  <c r="Y23" i="7"/>
  <c r="Z23" i="7"/>
  <c r="X23" i="7"/>
  <c r="V23" i="7"/>
  <c r="W23" i="7"/>
  <c r="T23" i="7"/>
  <c r="U23" i="7" s="1"/>
  <c r="S23" i="7"/>
  <c r="Q23" i="7"/>
  <c r="R23" i="7"/>
  <c r="O23" i="7"/>
  <c r="P23" i="7" s="1"/>
  <c r="N23" i="7"/>
  <c r="L23" i="7"/>
  <c r="M23" i="7"/>
  <c r="J23" i="7"/>
  <c r="K23" i="7" s="1"/>
  <c r="I23" i="7"/>
  <c r="G23" i="7"/>
  <c r="H23" i="7" s="1"/>
  <c r="E23" i="7"/>
  <c r="F23" i="7" s="1"/>
  <c r="D23" i="7"/>
  <c r="B23" i="7"/>
  <c r="C23" i="7" s="1"/>
  <c r="D44" i="7"/>
  <c r="B8" i="7"/>
  <c r="B8" i="6"/>
  <c r="B8" i="5"/>
  <c r="B8" i="4"/>
  <c r="AD22" i="7"/>
  <c r="AE22" i="7" s="1"/>
  <c r="AC22" i="7"/>
  <c r="AA22" i="7"/>
  <c r="AB22" i="7"/>
  <c r="Y22" i="7"/>
  <c r="Z22" i="7"/>
  <c r="X22" i="7"/>
  <c r="V22" i="7"/>
  <c r="W22" i="7" s="1"/>
  <c r="T22" i="7"/>
  <c r="U22" i="7" s="1"/>
  <c r="S22" i="7"/>
  <c r="Q22" i="7"/>
  <c r="R22" i="7" s="1"/>
  <c r="O22" i="7"/>
  <c r="P22" i="7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25" i="1"/>
  <c r="C20" i="1" s="1"/>
  <c r="B16" i="7"/>
  <c r="C16" i="7"/>
  <c r="D16" i="7"/>
  <c r="J24" i="7"/>
  <c r="E24" i="7"/>
  <c r="O24" i="7"/>
  <c r="P24" i="7" s="1"/>
  <c r="T24" i="7"/>
  <c r="U24" i="7"/>
  <c r="Y24" i="7"/>
  <c r="Z24" i="7" s="1"/>
  <c r="AD24" i="7"/>
  <c r="AE24" i="7"/>
  <c r="E13" i="7"/>
  <c r="J13" i="7"/>
  <c r="O13" i="7"/>
  <c r="T13" i="7"/>
  <c r="Y13" i="7"/>
  <c r="Z13" i="7" s="1"/>
  <c r="AD13" i="7"/>
  <c r="AE13" i="7"/>
  <c r="E20" i="7"/>
  <c r="J20" i="7"/>
  <c r="O20" i="7"/>
  <c r="AD20" i="7"/>
  <c r="T20" i="7"/>
  <c r="U20" i="7" s="1"/>
  <c r="Y20" i="7"/>
  <c r="E21" i="7"/>
  <c r="J21" i="7"/>
  <c r="K21" i="7" s="1"/>
  <c r="O21" i="7"/>
  <c r="P21" i="7" s="1"/>
  <c r="AD21" i="7"/>
  <c r="T21" i="7"/>
  <c r="U21" i="7" s="1"/>
  <c r="Y21" i="7"/>
  <c r="Z21" i="7" s="1"/>
  <c r="J14" i="7"/>
  <c r="O14" i="7"/>
  <c r="E14" i="7"/>
  <c r="T14" i="7"/>
  <c r="U14" i="7" s="1"/>
  <c r="Y14" i="7"/>
  <c r="AD14" i="7"/>
  <c r="AE14" i="7"/>
  <c r="J15" i="7"/>
  <c r="K15" i="7" s="1"/>
  <c r="O15" i="7"/>
  <c r="E15" i="7"/>
  <c r="T15" i="7"/>
  <c r="U15" i="7" s="1"/>
  <c r="Y15" i="7"/>
  <c r="Z15" i="7"/>
  <c r="AD15" i="7"/>
  <c r="AE15" i="7" s="1"/>
  <c r="J16" i="7"/>
  <c r="O16" i="7"/>
  <c r="E16" i="7"/>
  <c r="F16" i="7" s="1"/>
  <c r="T16" i="7"/>
  <c r="Y16" i="7"/>
  <c r="AD16" i="7"/>
  <c r="AE16" i="7" s="1"/>
  <c r="J17" i="7"/>
  <c r="K17" i="7" s="1"/>
  <c r="O17" i="7"/>
  <c r="E17" i="7"/>
  <c r="F17" i="7"/>
  <c r="T17" i="7"/>
  <c r="U17" i="7"/>
  <c r="Y17" i="7"/>
  <c r="Z17" i="7"/>
  <c r="AD17" i="7"/>
  <c r="J18" i="7"/>
  <c r="O18" i="7"/>
  <c r="AD18" i="7"/>
  <c r="AE18" i="7" s="1"/>
  <c r="E18" i="7"/>
  <c r="T18" i="7"/>
  <c r="U18" i="7" s="1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D45" i="7" s="1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D40" i="7" s="1"/>
  <c r="N19" i="7"/>
  <c r="AC19" i="7"/>
  <c r="D19" i="7"/>
  <c r="S19" i="7"/>
  <c r="X19" i="7"/>
  <c r="G24" i="7"/>
  <c r="B24" i="7"/>
  <c r="L24" i="7"/>
  <c r="M24" i="7" s="1"/>
  <c r="Q24" i="7"/>
  <c r="R24" i="7"/>
  <c r="V24" i="7"/>
  <c r="W24" i="7" s="1"/>
  <c r="AA24" i="7"/>
  <c r="AB24" i="7" s="1"/>
  <c r="G16" i="7"/>
  <c r="H16" i="7" s="1"/>
  <c r="L16" i="7"/>
  <c r="Q16" i="7"/>
  <c r="R16" i="7" s="1"/>
  <c r="V16" i="7"/>
  <c r="W16" i="7" s="1"/>
  <c r="AA16" i="7"/>
  <c r="AB16" i="7" s="1"/>
  <c r="B13" i="7"/>
  <c r="G13" i="7"/>
  <c r="L13" i="7"/>
  <c r="M13" i="7" s="1"/>
  <c r="Q13" i="7"/>
  <c r="R13" i="7" s="1"/>
  <c r="V13" i="7"/>
  <c r="W13" i="7" s="1"/>
  <c r="AA13" i="7"/>
  <c r="AB13" i="7"/>
  <c r="B20" i="7"/>
  <c r="G20" i="7"/>
  <c r="L20" i="7"/>
  <c r="AA20" i="7"/>
  <c r="AB20" i="7" s="1"/>
  <c r="Q20" i="7"/>
  <c r="R20" i="7" s="1"/>
  <c r="V20" i="7"/>
  <c r="W20" i="7" s="1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H14" i="7" s="1"/>
  <c r="L14" i="7"/>
  <c r="M14" i="7" s="1"/>
  <c r="B14" i="7"/>
  <c r="Q14" i="7"/>
  <c r="R14" i="7" s="1"/>
  <c r="V14" i="7"/>
  <c r="W14" i="7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H17" i="7"/>
  <c r="L17" i="7"/>
  <c r="M17" i="7" s="1"/>
  <c r="B17" i="7"/>
  <c r="C17" i="7" s="1"/>
  <c r="Q17" i="7"/>
  <c r="R17" i="7" s="1"/>
  <c r="V17" i="7"/>
  <c r="W17" i="7" s="1"/>
  <c r="AA17" i="7"/>
  <c r="AB17" i="7" s="1"/>
  <c r="G18" i="7"/>
  <c r="L18" i="7"/>
  <c r="M18" i="7" s="1"/>
  <c r="AA18" i="7"/>
  <c r="B18" i="7"/>
  <c r="Q18" i="7"/>
  <c r="R18" i="7"/>
  <c r="V18" i="7"/>
  <c r="W18" i="7"/>
  <c r="G19" i="7"/>
  <c r="L19" i="7"/>
  <c r="M19" i="7" s="1"/>
  <c r="AA19" i="7"/>
  <c r="B19" i="7"/>
  <c r="C19" i="7" s="1"/>
  <c r="Q19" i="7"/>
  <c r="R19" i="7" s="1"/>
  <c r="V19" i="7"/>
  <c r="W19" i="7"/>
  <c r="J25" i="6"/>
  <c r="K20" i="6"/>
  <c r="E25" i="6"/>
  <c r="O34" i="6" s="1"/>
  <c r="O40" i="6" s="1"/>
  <c r="O25" i="6"/>
  <c r="O36" i="6"/>
  <c r="Y25" i="6"/>
  <c r="O38" i="6"/>
  <c r="T25" i="6"/>
  <c r="O37" i="6"/>
  <c r="AD25" i="6"/>
  <c r="O39" i="6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M35" i="6" s="1"/>
  <c r="H15" i="6"/>
  <c r="B25" i="6"/>
  <c r="L34" i="6" s="1"/>
  <c r="L25" i="6"/>
  <c r="L36" i="6" s="1"/>
  <c r="M36" i="6" s="1"/>
  <c r="V25" i="6"/>
  <c r="L38" i="6" s="1"/>
  <c r="M38" i="6" s="1"/>
  <c r="Q25" i="6"/>
  <c r="L37" i="6"/>
  <c r="M37" i="6" s="1"/>
  <c r="AA25" i="6"/>
  <c r="L39" i="6" s="1"/>
  <c r="M39" i="6" s="1"/>
  <c r="E45" i="6"/>
  <c r="F45" i="6" s="1"/>
  <c r="E34" i="6"/>
  <c r="F34" i="6" s="1"/>
  <c r="E35" i="6"/>
  <c r="F35" i="6" s="1"/>
  <c r="E36" i="6"/>
  <c r="F36" i="6" s="1"/>
  <c r="E37" i="6"/>
  <c r="F37" i="6" s="1"/>
  <c r="E38" i="6"/>
  <c r="F38" i="6"/>
  <c r="E39" i="6"/>
  <c r="F39" i="6" s="1"/>
  <c r="E40" i="6"/>
  <c r="E41" i="6"/>
  <c r="F41" i="6" s="1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C35" i="6" s="1"/>
  <c r="B36" i="6"/>
  <c r="B37" i="6"/>
  <c r="C37" i="6" s="1"/>
  <c r="B38" i="6"/>
  <c r="C38" i="6"/>
  <c r="B39" i="6"/>
  <c r="C39" i="6" s="1"/>
  <c r="B40" i="6"/>
  <c r="C40" i="6" s="1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/>
  <c r="T25" i="5"/>
  <c r="O37" i="5"/>
  <c r="P37" i="5" s="1"/>
  <c r="Y25" i="5"/>
  <c r="Z18" i="5"/>
  <c r="D25" i="5"/>
  <c r="N34" i="5" s="1"/>
  <c r="I25" i="5"/>
  <c r="N35" i="5" s="1"/>
  <c r="N25" i="5"/>
  <c r="N36" i="5"/>
  <c r="S25" i="5"/>
  <c r="N37" i="5"/>
  <c r="X25" i="5"/>
  <c r="N38" i="5"/>
  <c r="B25" i="5"/>
  <c r="L34" i="5"/>
  <c r="G25" i="5"/>
  <c r="H20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F36" i="5" s="1"/>
  <c r="E41" i="5"/>
  <c r="E42" i="5"/>
  <c r="F42" i="5" s="1"/>
  <c r="E39" i="5"/>
  <c r="F39" i="5" s="1"/>
  <c r="E40" i="5"/>
  <c r="E45" i="5"/>
  <c r="F45" i="5" s="1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C35" i="5" s="1"/>
  <c r="B36" i="5"/>
  <c r="C36" i="5" s="1"/>
  <c r="B41" i="5"/>
  <c r="B42" i="5"/>
  <c r="C42" i="5" s="1"/>
  <c r="B45" i="5"/>
  <c r="C45" i="5" s="1"/>
  <c r="B39" i="5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25" i="5" s="1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6" i="4"/>
  <c r="E37" i="4"/>
  <c r="E38" i="4"/>
  <c r="F38" i="4" s="1"/>
  <c r="E39" i="4"/>
  <c r="E40" i="4"/>
  <c r="E41" i="4"/>
  <c r="E42" i="4"/>
  <c r="D45" i="4"/>
  <c r="B45" i="4"/>
  <c r="B42" i="4"/>
  <c r="C42" i="4" s="1"/>
  <c r="B34" i="4"/>
  <c r="B35" i="4"/>
  <c r="C35" i="4" s="1"/>
  <c r="B36" i="4"/>
  <c r="C36" i="4" s="1"/>
  <c r="B37" i="4"/>
  <c r="C37" i="4" s="1"/>
  <c r="B38" i="4"/>
  <c r="B39" i="4"/>
  <c r="B40" i="4"/>
  <c r="B41" i="4"/>
  <c r="B46" i="4" s="1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36" i="4" s="1"/>
  <c r="P19" i="4"/>
  <c r="P17" i="4"/>
  <c r="P24" i="4"/>
  <c r="N25" i="4"/>
  <c r="N36" i="4" s="1"/>
  <c r="L25" i="4"/>
  <c r="L36" i="4" s="1"/>
  <c r="M36" i="4" s="1"/>
  <c r="M19" i="4"/>
  <c r="M15" i="4"/>
  <c r="M16" i="4"/>
  <c r="M17" i="4"/>
  <c r="M18" i="4"/>
  <c r="M21" i="4"/>
  <c r="M24" i="4"/>
  <c r="J25" i="4"/>
  <c r="K13" i="4" s="1"/>
  <c r="K16" i="4"/>
  <c r="K17" i="4"/>
  <c r="I25" i="4"/>
  <c r="N35" i="4"/>
  <c r="G25" i="4"/>
  <c r="L35" i="4" s="1"/>
  <c r="H16" i="4"/>
  <c r="H17" i="4"/>
  <c r="H21" i="4"/>
  <c r="E25" i="4"/>
  <c r="O34" i="4" s="1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L39" i="4"/>
  <c r="M39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18" i="1" s="1"/>
  <c r="H22" i="1"/>
  <c r="L25" i="1"/>
  <c r="L36" i="1" s="1"/>
  <c r="M20" i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4" i="1"/>
  <c r="M24" i="1"/>
  <c r="M21" i="1"/>
  <c r="M19" i="1"/>
  <c r="M18" i="1"/>
  <c r="M17" i="1"/>
  <c r="M16" i="1"/>
  <c r="M15" i="1"/>
  <c r="M14" i="1"/>
  <c r="K24" i="1"/>
  <c r="K17" i="1"/>
  <c r="K16" i="1"/>
  <c r="K15" i="1"/>
  <c r="K14" i="1"/>
  <c r="H21" i="1"/>
  <c r="H17" i="1"/>
  <c r="H15" i="1"/>
  <c r="C24" i="1"/>
  <c r="C21" i="1"/>
  <c r="C19" i="1"/>
  <c r="C18" i="1"/>
  <c r="C17" i="1"/>
  <c r="C16" i="1"/>
  <c r="C15" i="1"/>
  <c r="C14" i="1"/>
  <c r="E45" i="1"/>
  <c r="E42" i="1"/>
  <c r="E34" i="1"/>
  <c r="E41" i="1"/>
  <c r="E35" i="1"/>
  <c r="F35" i="1" s="1"/>
  <c r="E36" i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B36" i="1"/>
  <c r="B37" i="1"/>
  <c r="C37" i="1" s="1"/>
  <c r="B38" i="1"/>
  <c r="C38" i="1" s="1"/>
  <c r="B39" i="1"/>
  <c r="B40" i="1"/>
  <c r="AE13" i="1"/>
  <c r="AD25" i="1"/>
  <c r="AE16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O39" i="1"/>
  <c r="F22" i="1"/>
  <c r="F23" i="1"/>
  <c r="F24" i="1"/>
  <c r="C22" i="1"/>
  <c r="C23" i="1"/>
  <c r="F22" i="6"/>
  <c r="C22" i="6"/>
  <c r="F45" i="1"/>
  <c r="H20" i="6"/>
  <c r="H19" i="6"/>
  <c r="M18" i="6"/>
  <c r="M13" i="6"/>
  <c r="P19" i="6"/>
  <c r="P14" i="6"/>
  <c r="Z21" i="6"/>
  <c r="H22" i="6"/>
  <c r="O35" i="6"/>
  <c r="P35" i="6" s="1"/>
  <c r="K22" i="6"/>
  <c r="AB25" i="6"/>
  <c r="M13" i="5"/>
  <c r="L35" i="5"/>
  <c r="H22" i="5"/>
  <c r="O38" i="5"/>
  <c r="P38" i="5" s="1"/>
  <c r="K22" i="5"/>
  <c r="M14" i="4"/>
  <c r="P21" i="4"/>
  <c r="H19" i="4"/>
  <c r="H22" i="4"/>
  <c r="K22" i="4"/>
  <c r="Z21" i="4"/>
  <c r="F20" i="1"/>
  <c r="F13" i="1"/>
  <c r="K21" i="1"/>
  <c r="H16" i="1"/>
  <c r="H14" i="1"/>
  <c r="H24" i="1"/>
  <c r="Z18" i="6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K19" i="5"/>
  <c r="K20" i="5"/>
  <c r="C14" i="5"/>
  <c r="C13" i="5"/>
  <c r="AE21" i="5"/>
  <c r="AE20" i="5"/>
  <c r="C20" i="5"/>
  <c r="F21" i="5"/>
  <c r="F20" i="5"/>
  <c r="P21" i="5"/>
  <c r="C43" i="6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24" i="4"/>
  <c r="C14" i="4"/>
  <c r="F14" i="4"/>
  <c r="F20" i="4"/>
  <c r="K21" i="4"/>
  <c r="H20" i="4"/>
  <c r="W17" i="4"/>
  <c r="Z17" i="4"/>
  <c r="C20" i="4"/>
  <c r="H13" i="4"/>
  <c r="M13" i="4"/>
  <c r="W20" i="4"/>
  <c r="M20" i="4"/>
  <c r="P20" i="4"/>
  <c r="P18" i="7"/>
  <c r="K22" i="7"/>
  <c r="Z14" i="7"/>
  <c r="D38" i="7"/>
  <c r="C35" i="1"/>
  <c r="H22" i="7"/>
  <c r="F38" i="1"/>
  <c r="P17" i="7"/>
  <c r="P16" i="7"/>
  <c r="F37" i="4"/>
  <c r="Z16" i="7"/>
  <c r="P39" i="1"/>
  <c r="M16" i="7"/>
  <c r="F24" i="7"/>
  <c r="C22" i="7"/>
  <c r="F15" i="7"/>
  <c r="F42" i="1"/>
  <c r="C36" i="6"/>
  <c r="C41" i="6"/>
  <c r="C39" i="5"/>
  <c r="C43" i="5"/>
  <c r="C43" i="4"/>
  <c r="K24" i="7"/>
  <c r="F40" i="6"/>
  <c r="P37" i="6"/>
  <c r="U13" i="7"/>
  <c r="U16" i="7"/>
  <c r="C34" i="6"/>
  <c r="P38" i="6"/>
  <c r="AB18" i="7"/>
  <c r="AB19" i="7"/>
  <c r="P36" i="6"/>
  <c r="AE20" i="7"/>
  <c r="F37" i="5"/>
  <c r="F35" i="5"/>
  <c r="F21" i="7"/>
  <c r="F14" i="7"/>
  <c r="AE21" i="7"/>
  <c r="AE17" i="7"/>
  <c r="F35" i="4"/>
  <c r="F36" i="4"/>
  <c r="C38" i="4"/>
  <c r="F42" i="4"/>
  <c r="C45" i="4"/>
  <c r="K16" i="7"/>
  <c r="C14" i="7"/>
  <c r="P13" i="7"/>
  <c r="P14" i="7"/>
  <c r="P19" i="7"/>
  <c r="H15" i="7"/>
  <c r="H24" i="7"/>
  <c r="N25" i="7" l="1"/>
  <c r="N36" i="7" s="1"/>
  <c r="M20" i="5"/>
  <c r="C18" i="4"/>
  <c r="K20" i="4"/>
  <c r="O35" i="4"/>
  <c r="K19" i="4"/>
  <c r="C40" i="4"/>
  <c r="F18" i="4"/>
  <c r="F13" i="4"/>
  <c r="F25" i="4" s="1"/>
  <c r="C39" i="4"/>
  <c r="C34" i="4"/>
  <c r="C41" i="4"/>
  <c r="D39" i="7"/>
  <c r="C13" i="4"/>
  <c r="L34" i="1"/>
  <c r="C13" i="1"/>
  <c r="T25" i="7"/>
  <c r="O37" i="7" s="1"/>
  <c r="P37" i="7" s="1"/>
  <c r="K25" i="6"/>
  <c r="B40" i="7"/>
  <c r="M25" i="4"/>
  <c r="W25" i="4"/>
  <c r="E37" i="7"/>
  <c r="F37" i="7" s="1"/>
  <c r="AA25" i="7"/>
  <c r="L38" i="7" s="1"/>
  <c r="M38" i="7" s="1"/>
  <c r="W25" i="1"/>
  <c r="Z25" i="1"/>
  <c r="D46" i="5"/>
  <c r="Z25" i="6"/>
  <c r="E45" i="7"/>
  <c r="F45" i="7" s="1"/>
  <c r="R25" i="1"/>
  <c r="E35" i="7"/>
  <c r="F35" i="7" s="1"/>
  <c r="D37" i="7"/>
  <c r="D41" i="7"/>
  <c r="K18" i="1"/>
  <c r="K13" i="1"/>
  <c r="K19" i="1"/>
  <c r="K20" i="1"/>
  <c r="K25" i="1" s="1"/>
  <c r="E41" i="7"/>
  <c r="L35" i="1"/>
  <c r="L40" i="1" s="1"/>
  <c r="M34" i="1" s="1"/>
  <c r="H13" i="1"/>
  <c r="H19" i="1"/>
  <c r="B41" i="7"/>
  <c r="H20" i="1"/>
  <c r="E25" i="7"/>
  <c r="F18" i="7" s="1"/>
  <c r="E40" i="7"/>
  <c r="J25" i="7"/>
  <c r="K20" i="7" s="1"/>
  <c r="P15" i="1"/>
  <c r="P25" i="1" s="1"/>
  <c r="E46" i="1"/>
  <c r="B36" i="7"/>
  <c r="C15" i="7"/>
  <c r="C25" i="4"/>
  <c r="K25" i="5"/>
  <c r="E46" i="4"/>
  <c r="AB25" i="5"/>
  <c r="H25" i="6"/>
  <c r="W25" i="6"/>
  <c r="D46" i="6"/>
  <c r="D25" i="7"/>
  <c r="N34" i="7" s="1"/>
  <c r="AD25" i="7"/>
  <c r="O38" i="7" s="1"/>
  <c r="P38" i="7" s="1"/>
  <c r="K14" i="7"/>
  <c r="K25" i="4"/>
  <c r="H25" i="4"/>
  <c r="D46" i="1"/>
  <c r="C25" i="1"/>
  <c r="AB25" i="1"/>
  <c r="F25" i="5"/>
  <c r="R25" i="5"/>
  <c r="U25" i="5"/>
  <c r="W25" i="5"/>
  <c r="Z25" i="5"/>
  <c r="C24" i="7"/>
  <c r="B45" i="7"/>
  <c r="C45" i="7" s="1"/>
  <c r="S25" i="7"/>
  <c r="N37" i="7" s="1"/>
  <c r="X25" i="7"/>
  <c r="N39" i="7" s="1"/>
  <c r="AC25" i="7"/>
  <c r="N38" i="7" s="1"/>
  <c r="D34" i="7"/>
  <c r="E39" i="7"/>
  <c r="E38" i="7"/>
  <c r="F38" i="7" s="1"/>
  <c r="U25" i="1"/>
  <c r="U25" i="4"/>
  <c r="Z25" i="4"/>
  <c r="B34" i="7"/>
  <c r="B25" i="7"/>
  <c r="B37" i="7"/>
  <c r="C37" i="7" s="1"/>
  <c r="E46" i="5"/>
  <c r="F34" i="5" s="1"/>
  <c r="P25" i="5"/>
  <c r="N40" i="1"/>
  <c r="D46" i="4"/>
  <c r="B46" i="5"/>
  <c r="C40" i="5" s="1"/>
  <c r="N40" i="5"/>
  <c r="F25" i="6"/>
  <c r="M25" i="6"/>
  <c r="P25" i="6"/>
  <c r="R25" i="6"/>
  <c r="AE25" i="6"/>
  <c r="B39" i="7"/>
  <c r="D35" i="7"/>
  <c r="E43" i="7"/>
  <c r="E36" i="7"/>
  <c r="B35" i="7"/>
  <c r="C35" i="7" s="1"/>
  <c r="P25" i="4"/>
  <c r="U25" i="6"/>
  <c r="B38" i="7"/>
  <c r="C38" i="7" s="1"/>
  <c r="D36" i="7"/>
  <c r="E34" i="7"/>
  <c r="Q25" i="7"/>
  <c r="L37" i="7" s="1"/>
  <c r="M37" i="7" s="1"/>
  <c r="M25" i="5"/>
  <c r="AE25" i="1"/>
  <c r="B46" i="1"/>
  <c r="M25" i="1"/>
  <c r="N40" i="4"/>
  <c r="O40" i="4"/>
  <c r="P34" i="4" s="1"/>
  <c r="AB25" i="4"/>
  <c r="B43" i="7"/>
  <c r="C43" i="7" s="1"/>
  <c r="D43" i="7"/>
  <c r="B44" i="7"/>
  <c r="C44" i="7" s="1"/>
  <c r="E44" i="7"/>
  <c r="F44" i="7" s="1"/>
  <c r="C25" i="5"/>
  <c r="H25" i="5"/>
  <c r="C25" i="6"/>
  <c r="F25" i="1"/>
  <c r="R25" i="4"/>
  <c r="AE25" i="4"/>
  <c r="F46" i="6"/>
  <c r="N40" i="6"/>
  <c r="L40" i="6"/>
  <c r="M34" i="6"/>
  <c r="M40" i="6" s="1"/>
  <c r="E46" i="6"/>
  <c r="C46" i="6"/>
  <c r="P34" i="6"/>
  <c r="P40" i="6" s="1"/>
  <c r="B46" i="6"/>
  <c r="L40" i="5"/>
  <c r="M34" i="5" s="1"/>
  <c r="O40" i="5"/>
  <c r="P34" i="5" s="1"/>
  <c r="L25" i="7"/>
  <c r="M20" i="7" s="1"/>
  <c r="M38" i="4"/>
  <c r="L40" i="4"/>
  <c r="R25" i="7"/>
  <c r="G25" i="7"/>
  <c r="H18" i="7" s="1"/>
  <c r="AB25" i="7"/>
  <c r="D42" i="7"/>
  <c r="AE25" i="7"/>
  <c r="U25" i="7"/>
  <c r="O40" i="1"/>
  <c r="P35" i="1" s="1"/>
  <c r="W25" i="7"/>
  <c r="Z25" i="7"/>
  <c r="B42" i="7"/>
  <c r="Y25" i="7"/>
  <c r="O39" i="7" s="1"/>
  <c r="P39" i="7" s="1"/>
  <c r="O25" i="7"/>
  <c r="P20" i="7" s="1"/>
  <c r="I25" i="7"/>
  <c r="N35" i="7" s="1"/>
  <c r="E42" i="7"/>
  <c r="V25" i="7"/>
  <c r="L39" i="7" s="1"/>
  <c r="M39" i="7" s="1"/>
  <c r="P36" i="5" l="1"/>
  <c r="M36" i="5"/>
  <c r="F40" i="5"/>
  <c r="P35" i="5"/>
  <c r="P40" i="5" s="1"/>
  <c r="F41" i="5"/>
  <c r="C34" i="5"/>
  <c r="C41" i="5"/>
  <c r="M35" i="5"/>
  <c r="M40" i="5" s="1"/>
  <c r="C46" i="4"/>
  <c r="F39" i="4"/>
  <c r="F40" i="4"/>
  <c r="F34" i="4"/>
  <c r="P35" i="4"/>
  <c r="P40" i="4" s="1"/>
  <c r="M34" i="4"/>
  <c r="M35" i="4"/>
  <c r="M40" i="4" s="1"/>
  <c r="F41" i="4"/>
  <c r="L34" i="7"/>
  <c r="C18" i="7"/>
  <c r="N40" i="7"/>
  <c r="D46" i="7"/>
  <c r="O34" i="7"/>
  <c r="F22" i="7"/>
  <c r="F41" i="1"/>
  <c r="F43" i="1"/>
  <c r="H25" i="1"/>
  <c r="F13" i="7"/>
  <c r="H20" i="7"/>
  <c r="F20" i="7"/>
  <c r="P34" i="1"/>
  <c r="C20" i="7"/>
  <c r="C39" i="1"/>
  <c r="C41" i="1"/>
  <c r="F39" i="1"/>
  <c r="F40" i="1"/>
  <c r="O35" i="7"/>
  <c r="K18" i="7"/>
  <c r="K19" i="7"/>
  <c r="K13" i="7"/>
  <c r="H19" i="7"/>
  <c r="C40" i="1"/>
  <c r="P36" i="1"/>
  <c r="F34" i="1"/>
  <c r="F36" i="1"/>
  <c r="O36" i="7"/>
  <c r="P15" i="7"/>
  <c r="P25" i="7" s="1"/>
  <c r="C34" i="1"/>
  <c r="C36" i="1"/>
  <c r="L36" i="7"/>
  <c r="M15" i="7"/>
  <c r="M25" i="7" s="1"/>
  <c r="M36" i="1"/>
  <c r="L35" i="7"/>
  <c r="H13" i="7"/>
  <c r="M35" i="1"/>
  <c r="C13" i="7"/>
  <c r="C25" i="7" s="1"/>
  <c r="F42" i="7"/>
  <c r="E46" i="7"/>
  <c r="F43" i="7" s="1"/>
  <c r="C42" i="7"/>
  <c r="B46" i="7"/>
  <c r="C41" i="7" s="1"/>
  <c r="O40" i="7"/>
  <c r="P35" i="7" s="1"/>
  <c r="F46" i="5" l="1"/>
  <c r="L40" i="7"/>
  <c r="M34" i="7" s="1"/>
  <c r="C46" i="5"/>
  <c r="F46" i="4"/>
  <c r="H25" i="7"/>
  <c r="F25" i="7"/>
  <c r="P40" i="1"/>
  <c r="M40" i="1"/>
  <c r="F34" i="7"/>
  <c r="F41" i="7"/>
  <c r="P34" i="7"/>
  <c r="C36" i="7"/>
  <c r="F40" i="7"/>
  <c r="K25" i="7"/>
  <c r="C34" i="7"/>
  <c r="C40" i="7"/>
  <c r="F39" i="7"/>
  <c r="C46" i="1"/>
  <c r="C39" i="7"/>
  <c r="P36" i="7"/>
  <c r="F36" i="7"/>
  <c r="F46" i="1"/>
  <c r="M36" i="7"/>
  <c r="M35" i="7"/>
  <c r="F46" i="7" l="1"/>
  <c r="P40" i="7"/>
  <c r="M40" i="7"/>
  <c r="C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<sst xmlns="http://schemas.openxmlformats.org/spreadsheetml/2006/main" count="457" uniqueCount="62">
  <si>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</si>
  <si>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</si>
  <si>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</si>
  <si>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</si>
  <si>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</si>
  <si>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</si>
  <si>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</si>
  <si>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</si>
  <si>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</si>
  <si>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</si>
  <si>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</si>
  <si>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</si>
  <si>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</si>
  <si>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</si>
  <si>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</si>
  <si>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</si>
  <si>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</si>
  <si>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</si>
  <si>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</si>
  <si>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</si>
  <si>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</si>
  <si>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</si>
  <si>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</si>
  <si>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</si>
  <si>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</si>
  <si>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</si>
  <si>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</si>
  <si>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</si>
  <si>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</si>
  <si>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</si>
  <si>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</si>
  <si>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</si>
  <si>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</si>
  <si>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</si>
  <si>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</si>
  <si>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</si>
  <si>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</si>
  <si>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</si>
  <si>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</si>
  <si>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</si>
  <si>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</si>
  <si>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</si>
  <si>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</si>
  <si>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</si>
  <si>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</si>
  <si>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</si>
  <si>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</si>
  <si>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</si>
  <si>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</si>
  <si>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</si>
  <si>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</si>
  <si>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</si>
  <si>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</si>
  <si>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</si>
  <si>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</si>
  <si>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</si>
  <si>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</si>
  <si>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</si>
  <si>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</si>
  <si>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</si>
  <si>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</si>
  <si>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Institut Municipal d'Urbanisme (IMU)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</si>
</sst>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C6-4144-A5A5-F9DF6309111E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C6-4144-A5A5-F9DF6309111E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C6-4144-A5A5-F9DF6309111E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C6-4144-A5A5-F9DF6309111E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C6-4144-A5A5-F9DF6309111E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C6-4144-A5A5-F9DF6309111E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C6-4144-A5A5-F9DF6309111E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C6-4144-A5A5-F9DF6309111E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C6-4144-A5A5-F9DF6309111E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C6-4144-A5A5-F9DF6309111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27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10</c:v>
                </c:pt>
                <c:pt idx="7">
                  <c:v>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FC6-4144-A5A5-F9DF63091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3E-4CD8-9A6B-5A9532DB0AF2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3E-4CD8-9A6B-5A9532DB0AF2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3E-4CD8-9A6B-5A9532DB0AF2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3E-4CD8-9A6B-5A9532DB0AF2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3E-4CD8-9A6B-5A9532DB0AF2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3E-4CD8-9A6B-5A9532DB0AF2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3E-4CD8-9A6B-5A9532DB0AF2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3E-4CD8-9A6B-5A9532DB0AF2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3E-4CD8-9A6B-5A9532DB0AF2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3E-4CD8-9A6B-5A9532DB0AF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28134518.628600001</c:v>
                </c:pt>
                <c:pt idx="1">
                  <c:v>0</c:v>
                </c:pt>
                <c:pt idx="2">
                  <c:v>52724.01</c:v>
                </c:pt>
                <c:pt idx="3">
                  <c:v>0</c:v>
                </c:pt>
                <c:pt idx="4">
                  <c:v>0</c:v>
                </c:pt>
                <c:pt idx="5">
                  <c:v>9423815.0600000005</c:v>
                </c:pt>
                <c:pt idx="6">
                  <c:v>75960.235199999996</c:v>
                </c:pt>
                <c:pt idx="7">
                  <c:v>1060219.5048999998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23E-4CD8-9A6B-5A9532DB0A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03-4FBA-A511-2EA34F4B4433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03-4FBA-A511-2EA34F4B4433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03-4FBA-A511-2EA34F4B4433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03-4FBA-A511-2EA34F4B443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10</c:v>
                </c:pt>
                <c:pt idx="1">
                  <c:v>121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03-4FBA-A511-2EA34F4B44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3D-43E1-A070-51C38C7040BA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3D-43E1-A070-51C38C7040BA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3D-43E1-A070-51C38C7040BA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3D-43E1-A070-51C38C7040BA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3D-43E1-A070-51C38C7040BA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3D-43E1-A070-51C38C7040B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20618995.212900002</c:v>
                </c:pt>
                <c:pt idx="1">
                  <c:v>18068554.665799998</c:v>
                </c:pt>
                <c:pt idx="2">
                  <c:v>59687.560000000005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D3D-43E1-A070-51C38C7040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B13" sqref="B13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45089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3</v>
      </c>
      <c r="C13" s="20">
        <f t="shared" ref="C13:C24" si="0">IF(B13,B13/$B$25,"")</f>
        <v>0.75</v>
      </c>
      <c r="D13" s="4">
        <v>7654252.9800000004</v>
      </c>
      <c r="E13" s="5">
        <v>9261646.1099999994</v>
      </c>
      <c r="F13" s="21">
        <f t="shared" ref="F13:F24" si="1">IF(E13,E13/$E$25,"")</f>
        <v>0.99972539099893742</v>
      </c>
      <c r="G13" s="1">
        <v>9</v>
      </c>
      <c r="H13" s="20">
        <f t="shared" ref="H13:H24" si="2">IF(G13,G13/$G$25,"")</f>
        <v>0.13636363636363635</v>
      </c>
      <c r="I13" s="4">
        <v>228245</v>
      </c>
      <c r="J13" s="5">
        <v>276176.45</v>
      </c>
      <c r="K13" s="21">
        <f t="shared" ref="K13:K24" si="3">IF(J13,J13/$J$25,"")</f>
        <v>0.25322201026827834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1</v>
      </c>
      <c r="N15" s="6">
        <v>43573.56</v>
      </c>
      <c r="O15" s="7">
        <v>52724.01</v>
      </c>
      <c r="P15" s="21">
        <f t="shared" si="5"/>
        <v>1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3</v>
      </c>
      <c r="H18" s="62">
        <f t="shared" si="2"/>
        <v>4.5454545454545456E-2</v>
      </c>
      <c r="I18" s="65">
        <v>103585.89</v>
      </c>
      <c r="J18" s="66">
        <v>125338.93</v>
      </c>
      <c r="K18" s="63">
        <f t="shared" si="3"/>
        <v>0.11492136936177945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4.5454545454545456E-2</v>
      </c>
      <c r="I19" s="6">
        <v>59564.61</v>
      </c>
      <c r="J19" s="7">
        <v>72073.179999999993</v>
      </c>
      <c r="K19" s="21">
        <f t="shared" si="3"/>
        <v>6.6082808747912683E-2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1</v>
      </c>
      <c r="C20" s="62">
        <f t="shared" si="0"/>
        <v>0.25</v>
      </c>
      <c r="D20" s="65">
        <v>2102.5</v>
      </c>
      <c r="E20" s="66">
        <v>2544.0300000000002</v>
      </c>
      <c r="F20" s="21">
        <f t="shared" si="1"/>
        <v>2.7460900106266605E-4</v>
      </c>
      <c r="G20" s="64">
        <v>51</v>
      </c>
      <c r="H20" s="62">
        <f t="shared" si="2"/>
        <v>0.77272727272727271</v>
      </c>
      <c r="I20" s="65">
        <v>509967.69</v>
      </c>
      <c r="J20" s="66">
        <v>617060.90489999973</v>
      </c>
      <c r="K20" s="63">
        <f t="shared" si="3"/>
        <v>0.56577381162202944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4</v>
      </c>
      <c r="C25" s="17">
        <f t="shared" si="12"/>
        <v>1</v>
      </c>
      <c r="D25" s="18">
        <f t="shared" si="12"/>
        <v>7656355.4800000004</v>
      </c>
      <c r="E25" s="18">
        <f t="shared" si="12"/>
        <v>9264190.1399999987</v>
      </c>
      <c r="F25" s="19">
        <f t="shared" si="12"/>
        <v>1</v>
      </c>
      <c r="G25" s="16">
        <f t="shared" si="12"/>
        <v>66</v>
      </c>
      <c r="H25" s="17">
        <f t="shared" si="12"/>
        <v>1</v>
      </c>
      <c r="I25" s="18">
        <f t="shared" si="12"/>
        <v>901363.19</v>
      </c>
      <c r="J25" s="18">
        <f t="shared" si="12"/>
        <v>1090649.4648999998</v>
      </c>
      <c r="K25" s="19">
        <f t="shared" si="12"/>
        <v>0.99999999999999989</v>
      </c>
      <c r="L25" s="16">
        <f t="shared" si="12"/>
        <v>1</v>
      </c>
      <c r="M25" s="17">
        <f t="shared" si="12"/>
        <v>1</v>
      </c>
      <c r="N25" s="18">
        <f t="shared" si="12"/>
        <v>43573.56</v>
      </c>
      <c r="O25" s="18">
        <f t="shared" si="12"/>
        <v>52724.01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35" hidden="1" customHeight="1" x14ac:dyDescent="0.3">
      <c r="A27" s="118" t="s">
        <v>55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3">
      <c r="A28" s="119" t="s">
        <v>56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12</v>
      </c>
      <c r="C34" s="8">
        <f t="shared" ref="C34:C43" si="14">IF(B34,B34/$B$46,"")</f>
        <v>0.16901408450704225</v>
      </c>
      <c r="D34" s="10">
        <f t="shared" ref="D34:D45" si="15">D13+I13+N13+S13+AC13+X13</f>
        <v>7882497.9800000004</v>
      </c>
      <c r="E34" s="11">
        <f t="shared" ref="E34:E45" si="16">E13+J13+O13+T13+AD13+Y13</f>
        <v>9537822.5599999987</v>
      </c>
      <c r="F34" s="21">
        <f t="shared" ref="F34:F43" si="17">IF(E34,E34/$E$46,"")</f>
        <v>0.91643182909256182</v>
      </c>
      <c r="J34" s="143" t="s">
        <v>3</v>
      </c>
      <c r="K34" s="144"/>
      <c r="L34" s="54">
        <f>B25</f>
        <v>4</v>
      </c>
      <c r="M34" s="8">
        <f t="shared" ref="M34:M39" si="18">IF(L34,L34/$L$40,"")</f>
        <v>5.6338028169014086E-2</v>
      </c>
      <c r="N34" s="55">
        <f>D25</f>
        <v>7656355.4800000004</v>
      </c>
      <c r="O34" s="55">
        <f>E25</f>
        <v>9264190.1399999987</v>
      </c>
      <c r="P34" s="56">
        <f t="shared" ref="P34:P39" si="19">IF(O34,O34/$O$40,"")</f>
        <v>0.89014014065087355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66</v>
      </c>
      <c r="M35" s="8">
        <f t="shared" si="18"/>
        <v>0.92957746478873238</v>
      </c>
      <c r="N35" s="58">
        <f>I25</f>
        <v>901363.19</v>
      </c>
      <c r="O35" s="58">
        <f>J25</f>
        <v>1090649.4648999998</v>
      </c>
      <c r="P35" s="56">
        <f t="shared" si="19"/>
        <v>0.10479392730673012</v>
      </c>
    </row>
    <row r="36" spans="1:33" ht="30" customHeight="1" x14ac:dyDescent="0.3">
      <c r="A36" s="41" t="s">
        <v>19</v>
      </c>
      <c r="B36" s="12">
        <f t="shared" si="13"/>
        <v>1</v>
      </c>
      <c r="C36" s="8">
        <f t="shared" si="14"/>
        <v>1.4084507042253521E-2</v>
      </c>
      <c r="D36" s="13">
        <f t="shared" si="15"/>
        <v>43573.56</v>
      </c>
      <c r="E36" s="14">
        <f t="shared" si="16"/>
        <v>52724.01</v>
      </c>
      <c r="F36" s="21">
        <f t="shared" si="17"/>
        <v>5.065932042396323E-3</v>
      </c>
      <c r="G36" s="24"/>
      <c r="J36" s="139" t="s">
        <v>2</v>
      </c>
      <c r="K36" s="140"/>
      <c r="L36" s="57">
        <f>L25</f>
        <v>1</v>
      </c>
      <c r="M36" s="8">
        <f t="shared" si="18"/>
        <v>1.4084507042253521E-2</v>
      </c>
      <c r="N36" s="58">
        <f>N25</f>
        <v>43573.56</v>
      </c>
      <c r="O36" s="58">
        <f>O25</f>
        <v>52724.01</v>
      </c>
      <c r="P36" s="56">
        <f t="shared" si="19"/>
        <v>5.0659320423963221E-3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3</v>
      </c>
      <c r="C39" s="8">
        <f t="shared" si="14"/>
        <v>4.2253521126760563E-2</v>
      </c>
      <c r="D39" s="13">
        <f t="shared" si="15"/>
        <v>103585.89</v>
      </c>
      <c r="E39" s="22">
        <f t="shared" si="16"/>
        <v>125338.93</v>
      </c>
      <c r="F39" s="21">
        <f t="shared" si="17"/>
        <v>1.20430616268882E-2</v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3</v>
      </c>
      <c r="C40" s="8">
        <f t="shared" si="14"/>
        <v>4.2253521126760563E-2</v>
      </c>
      <c r="D40" s="13">
        <f t="shared" si="15"/>
        <v>59564.61</v>
      </c>
      <c r="E40" s="14">
        <f t="shared" si="16"/>
        <v>72073.179999999993</v>
      </c>
      <c r="F40" s="21">
        <f t="shared" si="17"/>
        <v>6.925077056153312E-3</v>
      </c>
      <c r="G40" s="24"/>
      <c r="J40" s="141" t="s">
        <v>0</v>
      </c>
      <c r="K40" s="142"/>
      <c r="L40" s="79">
        <f>SUM(L34:L39)</f>
        <v>71</v>
      </c>
      <c r="M40" s="17">
        <f>SUM(M34:M39)</f>
        <v>1</v>
      </c>
      <c r="N40" s="80">
        <f>SUM(N34:N39)</f>
        <v>8601292.2300000004</v>
      </c>
      <c r="O40" s="81">
        <f>SUM(O34:O39)</f>
        <v>10407563.614899999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52</v>
      </c>
      <c r="C41" s="8">
        <f t="shared" si="14"/>
        <v>0.73239436619718312</v>
      </c>
      <c r="D41" s="13">
        <f t="shared" si="15"/>
        <v>512070.19</v>
      </c>
      <c r="E41" s="14">
        <f t="shared" si="16"/>
        <v>619604.93489999976</v>
      </c>
      <c r="F41" s="21">
        <f t="shared" si="17"/>
        <v>5.9534100182000511E-2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71</v>
      </c>
      <c r="C46" s="17">
        <f>SUM(C34:C45)</f>
        <v>1</v>
      </c>
      <c r="D46" s="18">
        <f>SUM(D34:D45)</f>
        <v>8601292.2300000004</v>
      </c>
      <c r="E46" s="18">
        <f>SUM(E34:E45)</f>
        <v>10407563.614899997</v>
      </c>
      <c r="F46" s="19">
        <f>SUM(F34:F45)</f>
        <v>1.0000000000000002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0" zoomScale="80" zoomScaleNormal="80" workbookViewId="0">
      <selection activeCell="B13" sqref="B13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45168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Institut Municipal d'Urbanisme (IMU)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4</v>
      </c>
      <c r="C13" s="20">
        <f t="shared" ref="C13:C21" si="0">IF(B13,B13/$B$25,"")</f>
        <v>0.8</v>
      </c>
      <c r="D13" s="4">
        <v>1404314.92</v>
      </c>
      <c r="E13" s="5">
        <v>1699221.05</v>
      </c>
      <c r="F13" s="21">
        <f t="shared" ref="F13:F24" si="1">IF(E13,E13/$E$25,"")</f>
        <v>0.15450698652533729</v>
      </c>
      <c r="G13" s="1">
        <v>8</v>
      </c>
      <c r="H13" s="20">
        <f t="shared" ref="H13:H21" si="2">IF(G13,G13/$G$25,"")</f>
        <v>0.21052631578947367</v>
      </c>
      <c r="I13" s="4">
        <v>13486576.73</v>
      </c>
      <c r="J13" s="5">
        <v>16318757.84</v>
      </c>
      <c r="K13" s="21">
        <f t="shared" ref="K13:K21" si="3">IF(J13,J13/$J$25,"")</f>
        <v>0.98378243179464175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>
        <v>1</v>
      </c>
      <c r="C18" s="62">
        <f t="shared" si="0"/>
        <v>0.2</v>
      </c>
      <c r="D18" s="65">
        <v>7684691.0199999996</v>
      </c>
      <c r="E18" s="66">
        <v>9298476.1300000008</v>
      </c>
      <c r="F18" s="63">
        <f t="shared" si="1"/>
        <v>0.84549301347466266</v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0.15789473684210525</v>
      </c>
      <c r="I19" s="6">
        <v>2705.32</v>
      </c>
      <c r="J19" s="7">
        <v>3273.44</v>
      </c>
      <c r="K19" s="21">
        <f t="shared" si="3"/>
        <v>1.9734055711276196E-4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24</v>
      </c>
      <c r="H20" s="62">
        <f t="shared" si="2"/>
        <v>0.63157894736842102</v>
      </c>
      <c r="I20" s="65">
        <v>219751.04000000001</v>
      </c>
      <c r="J20" s="66">
        <v>265739.87</v>
      </c>
      <c r="K20" s="21">
        <f t="shared" si="3"/>
        <v>1.6020227648245559E-2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2">SUM(B13:B24)</f>
        <v>5</v>
      </c>
      <c r="C25" s="17">
        <f t="shared" si="32"/>
        <v>1</v>
      </c>
      <c r="D25" s="18">
        <f t="shared" si="32"/>
        <v>9089005.9399999995</v>
      </c>
      <c r="E25" s="18">
        <f t="shared" si="32"/>
        <v>10997697.180000002</v>
      </c>
      <c r="F25" s="19">
        <f t="shared" si="32"/>
        <v>1</v>
      </c>
      <c r="G25" s="16">
        <f t="shared" si="32"/>
        <v>38</v>
      </c>
      <c r="H25" s="17">
        <f t="shared" si="32"/>
        <v>1</v>
      </c>
      <c r="I25" s="18">
        <f t="shared" si="32"/>
        <v>13709033.09</v>
      </c>
      <c r="J25" s="18">
        <f t="shared" si="32"/>
        <v>16587771.149999999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">
      <c r="B26" s="25"/>
      <c r="H26" s="25"/>
      <c r="N26" s="25"/>
    </row>
    <row r="27" spans="1:31" s="47" customFormat="1" ht="34.35" hidden="1" customHeight="1" x14ac:dyDescent="0.3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3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12</v>
      </c>
      <c r="C34" s="8">
        <f t="shared" ref="C34:C45" si="34">IF(B34,B34/$B$46,"")</f>
        <v>0.27906976744186046</v>
      </c>
      <c r="D34" s="10">
        <f t="shared" ref="D34:D45" si="35">D13+I13+N13+S13+AC13+X13</f>
        <v>14890891.65</v>
      </c>
      <c r="E34" s="11">
        <f t="shared" ref="E34:E45" si="36">E13+J13+O13+T13+AD13+Y13</f>
        <v>18017978.890000001</v>
      </c>
      <c r="F34" s="21">
        <f t="shared" ref="F34:F42" si="37">IF(E34,E34/$E$46,"")</f>
        <v>0.65316922208657668</v>
      </c>
      <c r="J34" s="143" t="s">
        <v>3</v>
      </c>
      <c r="K34" s="144"/>
      <c r="L34" s="54">
        <f>B25</f>
        <v>5</v>
      </c>
      <c r="M34" s="8">
        <f t="shared" ref="M34:M39" si="38">IF(L34,L34/$L$40,"")</f>
        <v>0.11627906976744186</v>
      </c>
      <c r="N34" s="55">
        <f>D25</f>
        <v>9089005.9399999995</v>
      </c>
      <c r="O34" s="55">
        <f>E25</f>
        <v>10997697.180000002</v>
      </c>
      <c r="P34" s="56">
        <f t="shared" ref="P34:P39" si="39">IF(O34,O34/$O$40,"")</f>
        <v>0.39867719657453438</v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9" t="s">
        <v>1</v>
      </c>
      <c r="K35" s="140"/>
      <c r="L35" s="57">
        <f>G25</f>
        <v>38</v>
      </c>
      <c r="M35" s="8">
        <f t="shared" si="38"/>
        <v>0.88372093023255816</v>
      </c>
      <c r="N35" s="58">
        <f>I25</f>
        <v>13709033.09</v>
      </c>
      <c r="O35" s="58">
        <f>J25</f>
        <v>16587771.149999999</v>
      </c>
      <c r="P35" s="56">
        <f t="shared" si="39"/>
        <v>0.60132280342546574</v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39" t="s">
        <v>2</v>
      </c>
      <c r="K36" s="140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9" t="s">
        <v>34</v>
      </c>
      <c r="K37" s="140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9" t="s">
        <v>5</v>
      </c>
      <c r="K38" s="140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1</v>
      </c>
      <c r="C39" s="8">
        <f t="shared" si="34"/>
        <v>2.3255813953488372E-2</v>
      </c>
      <c r="D39" s="13">
        <f t="shared" si="35"/>
        <v>7684691.0199999996</v>
      </c>
      <c r="E39" s="22">
        <f t="shared" si="36"/>
        <v>9298476.1300000008</v>
      </c>
      <c r="F39" s="21">
        <f t="shared" si="37"/>
        <v>0.33707878433543342</v>
      </c>
      <c r="G39" s="24"/>
      <c r="J39" s="139" t="s">
        <v>4</v>
      </c>
      <c r="K39" s="140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6</v>
      </c>
      <c r="C40" s="8">
        <f t="shared" si="34"/>
        <v>0.13953488372093023</v>
      </c>
      <c r="D40" s="13">
        <f t="shared" si="35"/>
        <v>2705.32</v>
      </c>
      <c r="E40" s="14">
        <f t="shared" si="36"/>
        <v>3273.44</v>
      </c>
      <c r="F40" s="21">
        <f t="shared" si="37"/>
        <v>1.1866537703258922E-4</v>
      </c>
      <c r="G40" s="24"/>
      <c r="J40" s="141" t="s">
        <v>0</v>
      </c>
      <c r="K40" s="142"/>
      <c r="L40" s="79">
        <f>SUM(L34:L39)</f>
        <v>43</v>
      </c>
      <c r="M40" s="17">
        <f>SUM(M34:M39)</f>
        <v>1</v>
      </c>
      <c r="N40" s="80">
        <f>SUM(N34:N39)</f>
        <v>22798039.030000001</v>
      </c>
      <c r="O40" s="81">
        <f>SUM(O34:O39)</f>
        <v>27585468.329999998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24</v>
      </c>
      <c r="C41" s="8">
        <f t="shared" si="34"/>
        <v>0.55813953488372092</v>
      </c>
      <c r="D41" s="13">
        <f t="shared" si="35"/>
        <v>219751.04000000001</v>
      </c>
      <c r="E41" s="14">
        <f t="shared" si="36"/>
        <v>265739.87</v>
      </c>
      <c r="F41" s="21">
        <f t="shared" si="37"/>
        <v>9.6333282009571711E-3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43</v>
      </c>
      <c r="C46" s="17">
        <f>SUM(C34:C45)</f>
        <v>1</v>
      </c>
      <c r="D46" s="18">
        <f>SUM(D34:D45)</f>
        <v>22798039.030000001</v>
      </c>
      <c r="E46" s="18">
        <f>SUM(E34:E45)</f>
        <v>27585468.330000006</v>
      </c>
      <c r="F46" s="19">
        <f>SUM(F34:F45)</f>
        <v>0.99999999999999978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G108"/>
  <sheetViews>
    <sheetView showGridLines="0" showZeros="0" tabSelected="1" zoomScale="80" zoomScaleNormal="80" workbookViewId="0">
      <selection activeCell="B10" sqref="B10:AE10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45253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Institut Municipal d'Urbanisme (IMU)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.100000000000001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1</v>
      </c>
      <c r="C13" s="20">
        <f t="shared" ref="C13:C23" si="0">IF(B13,B13/$B$25,"")</f>
        <v>1</v>
      </c>
      <c r="D13" s="4">
        <v>295130.49</v>
      </c>
      <c r="E13" s="5">
        <f>295130.49*1.21</f>
        <v>357107.89289999998</v>
      </c>
      <c r="F13" s="21">
        <f t="shared" ref="F13:F24" si="1">IF(E13,E13/$E$25,"")</f>
        <v>1</v>
      </c>
      <c r="G13" s="1">
        <v>2</v>
      </c>
      <c r="H13" s="20">
        <f t="shared" ref="H13:H23" si="2">IF(G13,G13/$G$25,"")</f>
        <v>0.11764705882352941</v>
      </c>
      <c r="I13" s="4">
        <v>183148.17</v>
      </c>
      <c r="J13" s="5">
        <f>+I13*1.21</f>
        <v>221609.28570000001</v>
      </c>
      <c r="K13" s="21">
        <f t="shared" ref="K13:K23" si="3">IF(J13,J13/$J$25,"")</f>
        <v>0.56803369300569806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5.8823529411764705E-2</v>
      </c>
      <c r="I19" s="6">
        <v>507.12</v>
      </c>
      <c r="J19" s="7">
        <f>+I19*1.21</f>
        <v>613.61519999999996</v>
      </c>
      <c r="K19" s="21">
        <f t="shared" si="3"/>
        <v>1.5728316935793001E-3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14</v>
      </c>
      <c r="H20" s="62">
        <f t="shared" si="2"/>
        <v>0.82352941176470584</v>
      </c>
      <c r="I20" s="65">
        <v>139315</v>
      </c>
      <c r="J20" s="66">
        <f>(133315*1.21)+(6000*1.1)</f>
        <v>167911.15</v>
      </c>
      <c r="K20" s="63">
        <f t="shared" si="3"/>
        <v>0.43039347530072253</v>
      </c>
      <c r="L20" s="64">
        <v>1</v>
      </c>
      <c r="M20" s="62">
        <f t="shared" si="4"/>
        <v>1</v>
      </c>
      <c r="N20" s="65">
        <v>5755</v>
      </c>
      <c r="O20" s="66">
        <f>5755*1.21</f>
        <v>6963.55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295130.49</v>
      </c>
      <c r="E25" s="18">
        <f t="shared" si="22"/>
        <v>357107.89289999998</v>
      </c>
      <c r="F25" s="19">
        <f t="shared" si="22"/>
        <v>1</v>
      </c>
      <c r="G25" s="16">
        <f t="shared" si="22"/>
        <v>17</v>
      </c>
      <c r="H25" s="17">
        <f t="shared" si="22"/>
        <v>1</v>
      </c>
      <c r="I25" s="18">
        <f t="shared" si="22"/>
        <v>322970.29000000004</v>
      </c>
      <c r="J25" s="18">
        <f t="shared" si="22"/>
        <v>390134.05090000003</v>
      </c>
      <c r="K25" s="19">
        <f t="shared" si="22"/>
        <v>0.99999999999999978</v>
      </c>
      <c r="L25" s="16">
        <f t="shared" si="22"/>
        <v>1</v>
      </c>
      <c r="M25" s="17">
        <f t="shared" si="22"/>
        <v>1</v>
      </c>
      <c r="N25" s="18">
        <f t="shared" si="22"/>
        <v>5755</v>
      </c>
      <c r="O25" s="18">
        <f t="shared" si="22"/>
        <v>6963.55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35" hidden="1" customHeight="1" x14ac:dyDescent="0.3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3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3</v>
      </c>
      <c r="C34" s="8">
        <f t="shared" ref="C34:C42" si="24">IF(B34,B34/$B$46,"")</f>
        <v>0.15789473684210525</v>
      </c>
      <c r="D34" s="10">
        <f t="shared" ref="D34:D45" si="25">D13+I13+N13+S13+AC13+X13</f>
        <v>478278.66000000003</v>
      </c>
      <c r="E34" s="11">
        <f t="shared" ref="E34:E45" si="26">E13+J13+O13+T13+AD13+Y13</f>
        <v>578717.17859999998</v>
      </c>
      <c r="F34" s="21">
        <f t="shared" ref="F34:F43" si="27">IF(E34,E34/$E$46,"")</f>
        <v>0.76732029050091233</v>
      </c>
      <c r="J34" s="143" t="s">
        <v>3</v>
      </c>
      <c r="K34" s="144"/>
      <c r="L34" s="54">
        <f>B25</f>
        <v>1</v>
      </c>
      <c r="M34" s="8">
        <f>IF(L34,L34/$L$40,"")</f>
        <v>5.2631578947368418E-2</v>
      </c>
      <c r="N34" s="55">
        <f>D25</f>
        <v>295130.49</v>
      </c>
      <c r="O34" s="55">
        <f>E25</f>
        <v>357107.89289999998</v>
      </c>
      <c r="P34" s="56">
        <f>IF(O34,O34/$O$40,"")</f>
        <v>0.47348885129534435</v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39" t="s">
        <v>1</v>
      </c>
      <c r="K35" s="140"/>
      <c r="L35" s="57">
        <f>G25</f>
        <v>17</v>
      </c>
      <c r="M35" s="8">
        <f>IF(L35,L35/$L$40,"")</f>
        <v>0.89473684210526316</v>
      </c>
      <c r="N35" s="58">
        <f>I25</f>
        <v>322970.29000000004</v>
      </c>
      <c r="O35" s="58">
        <f>J25</f>
        <v>390134.05090000003</v>
      </c>
      <c r="P35" s="56">
        <f>IF(O35,O35/$O$40,"")</f>
        <v>0.51727818758564448</v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139" t="s">
        <v>2</v>
      </c>
      <c r="K36" s="140"/>
      <c r="L36" s="57">
        <f>L25</f>
        <v>1</v>
      </c>
      <c r="M36" s="8">
        <f>IF(L36,L36/$L$40,"")</f>
        <v>5.2631578947368418E-2</v>
      </c>
      <c r="N36" s="58">
        <f>N25</f>
        <v>5755</v>
      </c>
      <c r="O36" s="58">
        <f>O25</f>
        <v>6963.55</v>
      </c>
      <c r="P36" s="56">
        <f>IF(O36,O36/$O$40,"")</f>
        <v>9.2329611190111426E-3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9" t="s">
        <v>34</v>
      </c>
      <c r="K37" s="140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9" t="s">
        <v>5</v>
      </c>
      <c r="K38" s="140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9" t="s">
        <v>4</v>
      </c>
      <c r="K39" s="140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1</v>
      </c>
      <c r="C40" s="8">
        <f t="shared" si="24"/>
        <v>5.2631578947368418E-2</v>
      </c>
      <c r="D40" s="13">
        <f t="shared" si="25"/>
        <v>507.12</v>
      </c>
      <c r="E40" s="14">
        <f t="shared" si="26"/>
        <v>613.61519999999996</v>
      </c>
      <c r="F40" s="21">
        <f t="shared" si="27"/>
        <v>8.1359152783196022E-4</v>
      </c>
      <c r="G40" s="24"/>
      <c r="J40" s="141" t="s">
        <v>0</v>
      </c>
      <c r="K40" s="142"/>
      <c r="L40" s="79">
        <f>SUM(L34:L39)</f>
        <v>19</v>
      </c>
      <c r="M40" s="17">
        <f>SUM(M34:M39)</f>
        <v>1</v>
      </c>
      <c r="N40" s="80">
        <f>SUM(N34:N39)</f>
        <v>623855.78</v>
      </c>
      <c r="O40" s="81">
        <f>SUM(O34:O39)</f>
        <v>754205.49380000005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15</v>
      </c>
      <c r="C41" s="8">
        <f t="shared" si="24"/>
        <v>0.78947368421052633</v>
      </c>
      <c r="D41" s="13">
        <f t="shared" si="25"/>
        <v>145070</v>
      </c>
      <c r="E41" s="14">
        <f t="shared" si="26"/>
        <v>174874.69999999998</v>
      </c>
      <c r="F41" s="21">
        <f t="shared" si="27"/>
        <v>0.23186611797125575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19</v>
      </c>
      <c r="C46" s="17">
        <f>SUM(C34:C45)</f>
        <v>1</v>
      </c>
      <c r="D46" s="18">
        <f>SUM(D34:D45)</f>
        <v>623855.78</v>
      </c>
      <c r="E46" s="18">
        <f>SUM(E34:E45)</f>
        <v>754205.49379999994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9" scale="32" fitToHeight="0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21" sqref="A21:XFD21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Institut Municipal d'Urbanisme (IMU)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35" hidden="1" customHeight="1" x14ac:dyDescent="0.3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3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9" t="s">
        <v>1</v>
      </c>
      <c r="K35" s="140"/>
      <c r="L35" s="57">
        <f>G25</f>
        <v>0</v>
      </c>
      <c r="M35" s="8" t="str">
        <f t="shared" si="36"/>
        <v/>
      </c>
      <c r="N35" s="58">
        <f>I25</f>
        <v>0</v>
      </c>
      <c r="O35" s="58">
        <f>J25</f>
        <v>0</v>
      </c>
      <c r="P35" s="56" t="str">
        <f t="shared" si="37"/>
        <v/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139" t="s">
        <v>2</v>
      </c>
      <c r="K36" s="140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9" t="s">
        <v>34</v>
      </c>
      <c r="K37" s="140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9" t="s">
        <v>5</v>
      </c>
      <c r="K38" s="140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39" t="s">
        <v>4</v>
      </c>
      <c r="K39" s="140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14">
        <f t="shared" si="34"/>
        <v>0</v>
      </c>
      <c r="F41" s="21" t="str">
        <f t="shared" si="35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21" sqref="A21:XFD21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5546875" style="26" customWidth="1"/>
    <col min="4" max="4" width="19.109375" style="26" customWidth="1"/>
    <col min="5" max="5" width="19.55468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1" width="11.44140625" style="26" customWidth="1"/>
    <col min="12" max="12" width="11.5546875" style="26" customWidth="1"/>
    <col min="13" max="13" width="10.5546875" style="26" customWidth="1"/>
    <col min="14" max="14" width="20.1093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3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Institut Municipal d'Urbanisme (IMU)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63" t="s">
        <v>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</row>
    <row r="11" spans="1:31" ht="30" customHeight="1" thickBot="1" x14ac:dyDescent="0.35">
      <c r="A11" s="166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3" t="s">
        <v>4</v>
      </c>
      <c r="W11" s="134"/>
      <c r="X11" s="134"/>
      <c r="Y11" s="134"/>
      <c r="Z11" s="135"/>
      <c r="AA11" s="136" t="s">
        <v>5</v>
      </c>
      <c r="AB11" s="137"/>
      <c r="AC11" s="137"/>
      <c r="AD11" s="137"/>
      <c r="AE11" s="138"/>
    </row>
    <row r="12" spans="1:31" ht="39" customHeight="1" thickBot="1" x14ac:dyDescent="0.35">
      <c r="A12" s="167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">
      <c r="A13" s="39" t="s">
        <v>25</v>
      </c>
      <c r="B13" s="9">
        <f>'CONTRACTACIO 1r TR 2023'!B13+'CONTRACTACIO 2n TR 2023'!B13+'CONTRACTACIO 3r TR 2023'!B13+'CONTRACTACIO 4t TR 2023'!B13</f>
        <v>8</v>
      </c>
      <c r="C13" s="20">
        <f t="shared" ref="C13:C24" si="0">IF(B13,B13/$B$25,"")</f>
        <v>0.8</v>
      </c>
      <c r="D13" s="10">
        <f>'CONTRACTACIO 1r TR 2023'!D13+'CONTRACTACIO 2n TR 2023'!D13+'CONTRACTACIO 3r TR 2023'!D13+'CONTRACTACIO 4t TR 2023'!D13</f>
        <v>9353698.3900000006</v>
      </c>
      <c r="E13" s="10">
        <f>'CONTRACTACIO 1r TR 2023'!E13+'CONTRACTACIO 2n TR 2023'!E13+'CONTRACTACIO 3r TR 2023'!E13+'CONTRACTACIO 4t TR 2023'!E13</f>
        <v>11317975.0529</v>
      </c>
      <c r="F13" s="21">
        <f t="shared" ref="F13:F24" si="1">IF(E13,E13/$E$25,"")</f>
        <v>0.54891011594100658</v>
      </c>
      <c r="G13" s="9">
        <f>'CONTRACTACIO 1r TR 2023'!G13+'CONTRACTACIO 2n TR 2023'!G13+'CONTRACTACIO 3r TR 2023'!G13+'CONTRACTACIO 4t TR 2023'!G13</f>
        <v>19</v>
      </c>
      <c r="H13" s="20">
        <f t="shared" ref="H13:H24" si="2">IF(G13,G13/$G$25,"")</f>
        <v>0.15702479338842976</v>
      </c>
      <c r="I13" s="10">
        <f>'CONTRACTACIO 1r TR 2023'!I13+'CONTRACTACIO 2n TR 2023'!I13+'CONTRACTACIO 3r TR 2023'!I13+'CONTRACTACIO 4t TR 2023'!I13</f>
        <v>13897969.9</v>
      </c>
      <c r="J13" s="10">
        <f>'CONTRACTACIO 1r TR 2023'!J13+'CONTRACTACIO 2n TR 2023'!J13+'CONTRACTACIO 3r TR 2023'!J13+'CONTRACTACIO 4t TR 2023'!J13</f>
        <v>16816543.5757</v>
      </c>
      <c r="K13" s="21">
        <f t="shared" ref="K13:K24" si="3">IF(J13,J13/$J$25,"")</f>
        <v>0.93070773433418041</v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1</v>
      </c>
      <c r="M15" s="20">
        <f t="shared" si="4"/>
        <v>0.5</v>
      </c>
      <c r="N15" s="13">
        <f>'CONTRACTACIO 1r TR 2023'!N15+'CONTRACTACIO 2n TR 2023'!N15+'CONTRACTACIO 3r TR 2023'!N15+'CONTRACTACIO 4t TR 2023'!N15</f>
        <v>43573.56</v>
      </c>
      <c r="O15" s="13">
        <f>'CONTRACTACIO 1r TR 2023'!O15+'CONTRACTACIO 2n TR 2023'!O15+'CONTRACTACIO 3r TR 2023'!O15+'CONTRACTACIO 4t TR 2023'!O15</f>
        <v>52724.01</v>
      </c>
      <c r="P15" s="21">
        <f t="shared" si="5"/>
        <v>0.88333331099478685</v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3">
      <c r="A18" s="42" t="s">
        <v>33</v>
      </c>
      <c r="B18" s="9">
        <f>'CONTRACTACIO 1r TR 2023'!B18+'CONTRACTACIO 2n TR 2023'!B18+'CONTRACTACIO 3r TR 2023'!B18+'CONTRACTACIO 4t TR 2023'!B18</f>
        <v>1</v>
      </c>
      <c r="C18" s="20">
        <f t="shared" si="0"/>
        <v>0.1</v>
      </c>
      <c r="D18" s="13">
        <f>'CONTRACTACIO 1r TR 2023'!D18+'CONTRACTACIO 2n TR 2023'!D18+'CONTRACTACIO 3r TR 2023'!D18+'CONTRACTACIO 4t TR 2023'!D18</f>
        <v>7684691.0199999996</v>
      </c>
      <c r="E18" s="13">
        <f>'CONTRACTACIO 1r TR 2023'!E18+'CONTRACTACIO 2n TR 2023'!E18+'CONTRACTACIO 3r TR 2023'!E18+'CONTRACTACIO 4t TR 2023'!E18</f>
        <v>9298476.1300000008</v>
      </c>
      <c r="F18" s="21">
        <f t="shared" si="1"/>
        <v>0.45096650122807791</v>
      </c>
      <c r="G18" s="9">
        <f>'CONTRACTACIO 1r TR 2023'!G18+'CONTRACTACIO 2n TR 2023'!G18+'CONTRACTACIO 3r TR 2023'!G18+'CONTRACTACIO 4t TR 2023'!G18</f>
        <v>3</v>
      </c>
      <c r="H18" s="20">
        <f t="shared" si="2"/>
        <v>2.4793388429752067E-2</v>
      </c>
      <c r="I18" s="13">
        <f>'CONTRACTACIO 1r TR 2023'!I18+'CONTRACTACIO 2n TR 2023'!I18+'CONTRACTACIO 3r TR 2023'!I18+'CONTRACTACIO 4t TR 2023'!I18</f>
        <v>103585.89</v>
      </c>
      <c r="J18" s="13">
        <f>'CONTRACTACIO 1r TR 2023'!J18+'CONTRACTACIO 2n TR 2023'!J18+'CONTRACTACIO 3r TR 2023'!J18+'CONTRACTACIO 4t TR 2023'!J18</f>
        <v>125338.93</v>
      </c>
      <c r="K18" s="21">
        <f t="shared" si="3"/>
        <v>6.9368542375578286E-3</v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3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10</v>
      </c>
      <c r="H19" s="20">
        <f t="shared" si="2"/>
        <v>8.2644628099173556E-2</v>
      </c>
      <c r="I19" s="13">
        <f>'CONTRACTACIO 1r TR 2023'!I19+'CONTRACTACIO 2n TR 2023'!I19+'CONTRACTACIO 3r TR 2023'!I19+'CONTRACTACIO 4t TR 2023'!I19</f>
        <v>62777.05</v>
      </c>
      <c r="J19" s="13">
        <f>'CONTRACTACIO 1r TR 2023'!J19+'CONTRACTACIO 2n TR 2023'!J19+'CONTRACTACIO 3r TR 2023'!J19+'CONTRACTACIO 4t TR 2023'!J19</f>
        <v>75960.235199999996</v>
      </c>
      <c r="K19" s="21">
        <f t="shared" si="3"/>
        <v>4.2040017369943186E-3</v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3">
      <c r="A20" s="43" t="s">
        <v>29</v>
      </c>
      <c r="B20" s="9">
        <f>'CONTRACTACIO 1r TR 2023'!B20+'CONTRACTACIO 2n TR 2023'!B20+'CONTRACTACIO 3r TR 2023'!B20+'CONTRACTACIO 4t TR 2023'!B20</f>
        <v>1</v>
      </c>
      <c r="C20" s="20">
        <f t="shared" si="0"/>
        <v>0.1</v>
      </c>
      <c r="D20" s="13">
        <f>'CONTRACTACIO 1r TR 2023'!D20+'CONTRACTACIO 2n TR 2023'!D20+'CONTRACTACIO 3r TR 2023'!D20+'CONTRACTACIO 4t TR 2023'!D20</f>
        <v>2102.5</v>
      </c>
      <c r="E20" s="13">
        <f>'CONTRACTACIO 1r TR 2023'!E20+'CONTRACTACIO 2n TR 2023'!E20+'CONTRACTACIO 3r TR 2023'!E20+'CONTRACTACIO 4t TR 2023'!E20</f>
        <v>2544.0300000000002</v>
      </c>
      <c r="F20" s="21">
        <f t="shared" si="1"/>
        <v>1.2338283091546388E-4</v>
      </c>
      <c r="G20" s="9">
        <f>'CONTRACTACIO 1r TR 2023'!G20+'CONTRACTACIO 2n TR 2023'!G20+'CONTRACTACIO 3r TR 2023'!G20+'CONTRACTACIO 4t TR 2023'!G20</f>
        <v>89</v>
      </c>
      <c r="H20" s="20">
        <f t="shared" si="2"/>
        <v>0.73553719008264462</v>
      </c>
      <c r="I20" s="13">
        <f>'CONTRACTACIO 1r TR 2023'!I20+'CONTRACTACIO 2n TR 2023'!I20+'CONTRACTACIO 3r TR 2023'!I20+'CONTRACTACIO 4t TR 2023'!I20</f>
        <v>869033.73</v>
      </c>
      <c r="J20" s="13">
        <f>'CONTRACTACIO 1r TR 2023'!J20+'CONTRACTACIO 2n TR 2023'!J20+'CONTRACTACIO 3r TR 2023'!J20+'CONTRACTACIO 4t TR 2023'!J20</f>
        <v>1050711.9248999998</v>
      </c>
      <c r="K20" s="21">
        <f t="shared" si="3"/>
        <v>5.8151409691267565E-2</v>
      </c>
      <c r="L20" s="9">
        <f>'CONTRACTACIO 1r TR 2023'!L20+'CONTRACTACIO 2n TR 2023'!L20+'CONTRACTACIO 3r TR 2023'!L20+'CONTRACTACIO 4t TR 2023'!L20</f>
        <v>1</v>
      </c>
      <c r="M20" s="20">
        <f t="shared" si="4"/>
        <v>0.5</v>
      </c>
      <c r="N20" s="13">
        <f>'CONTRACTACIO 1r TR 2023'!N20+'CONTRACTACIO 2n TR 2023'!N20+'CONTRACTACIO 3r TR 2023'!N20+'CONTRACTACIO 4t TR 2023'!N20</f>
        <v>5755</v>
      </c>
      <c r="O20" s="13">
        <f>'CONTRACTACIO 1r TR 2023'!O20+'CONTRACTACIO 2n TR 2023'!O20+'CONTRACTACIO 3r TR 2023'!O20+'CONTRACTACIO 4t TR 2023'!O20</f>
        <v>6963.55</v>
      </c>
      <c r="P20" s="21">
        <f t="shared" si="5"/>
        <v>0.11666668900521314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39.9" hidden="1" customHeight="1" x14ac:dyDescent="0.3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39.9" customHeight="1" x14ac:dyDescent="0.3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0</v>
      </c>
      <c r="H23" s="62" t="str">
        <f t="shared" si="2"/>
        <v/>
      </c>
      <c r="I23" s="73">
        <f>'CONTRACTACIO 1r TR 2023'!I23+'CONTRACTACIO 2n TR 2023'!I23+'CONTRACTACIO 3r TR 2023'!I23+'CONTRACTACIO 4t TR 2023'!I23</f>
        <v>0</v>
      </c>
      <c r="J23" s="74">
        <f>'CONTRACTACIO 1r TR 2023'!J23+'CONTRACTACIO 2n TR 2023'!J23+'CONTRACTACIO 3r TR 2023'!J23+'CONTRACTACIO 4t TR 2023'!J23</f>
        <v>0</v>
      </c>
      <c r="K23" s="63" t="str">
        <f t="shared" si="3"/>
        <v/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10</v>
      </c>
      <c r="C25" s="17">
        <f t="shared" si="12"/>
        <v>1</v>
      </c>
      <c r="D25" s="18">
        <f t="shared" si="12"/>
        <v>17040491.91</v>
      </c>
      <c r="E25" s="18">
        <f t="shared" si="12"/>
        <v>20618995.212900002</v>
      </c>
      <c r="F25" s="19">
        <f t="shared" si="12"/>
        <v>1</v>
      </c>
      <c r="G25" s="16">
        <f t="shared" si="12"/>
        <v>121</v>
      </c>
      <c r="H25" s="17">
        <f t="shared" si="12"/>
        <v>1</v>
      </c>
      <c r="I25" s="18">
        <f t="shared" si="12"/>
        <v>14933366.570000002</v>
      </c>
      <c r="J25" s="18">
        <f t="shared" si="12"/>
        <v>18068554.665799998</v>
      </c>
      <c r="K25" s="19">
        <f t="shared" si="12"/>
        <v>1.0000000000000002</v>
      </c>
      <c r="L25" s="16">
        <f t="shared" si="12"/>
        <v>2</v>
      </c>
      <c r="M25" s="17">
        <f t="shared" si="12"/>
        <v>1</v>
      </c>
      <c r="N25" s="18">
        <f t="shared" si="12"/>
        <v>49328.56</v>
      </c>
      <c r="O25" s="18">
        <f t="shared" si="12"/>
        <v>59687.560000000005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35" hidden="1" customHeight="1" x14ac:dyDescent="0.3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3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45" t="s">
        <v>10</v>
      </c>
      <c r="B31" s="148" t="s">
        <v>17</v>
      </c>
      <c r="C31" s="149"/>
      <c r="D31" s="149"/>
      <c r="E31" s="149"/>
      <c r="F31" s="150"/>
      <c r="G31" s="24"/>
      <c r="H31" s="47"/>
      <c r="I31" s="47"/>
      <c r="J31" s="154" t="s">
        <v>15</v>
      </c>
      <c r="K31" s="155"/>
      <c r="L31" s="148" t="s">
        <v>16</v>
      </c>
      <c r="M31" s="149"/>
      <c r="N31" s="149"/>
      <c r="O31" s="149"/>
      <c r="P31" s="150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46"/>
      <c r="B32" s="151"/>
      <c r="C32" s="152"/>
      <c r="D32" s="152"/>
      <c r="E32" s="152"/>
      <c r="F32" s="153"/>
      <c r="G32" s="24"/>
      <c r="J32" s="156"/>
      <c r="K32" s="157"/>
      <c r="L32" s="160"/>
      <c r="M32" s="161"/>
      <c r="N32" s="161"/>
      <c r="O32" s="161"/>
      <c r="P32" s="16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35" customHeight="1" thickBot="1" x14ac:dyDescent="0.35">
      <c r="A33" s="147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8"/>
      <c r="K33" s="159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27</v>
      </c>
      <c r="C34" s="8">
        <f t="shared" ref="C34:C40" si="14">IF(B34,B34/$B$46,"")</f>
        <v>0.20300751879699247</v>
      </c>
      <c r="D34" s="10">
        <f t="shared" ref="D34:D43" si="15">D13+I13+N13+S13+X13+AC13</f>
        <v>23251668.289999999</v>
      </c>
      <c r="E34" s="11">
        <f t="shared" ref="E34:E43" si="16">E13+J13+O13+T13+Y13+AD13</f>
        <v>28134518.628600001</v>
      </c>
      <c r="F34" s="21">
        <f t="shared" ref="F34:F40" si="17">IF(E34,E34/$E$46,"")</f>
        <v>0.72610385896827256</v>
      </c>
      <c r="J34" s="143" t="s">
        <v>3</v>
      </c>
      <c r="K34" s="144"/>
      <c r="L34" s="54">
        <f>B25</f>
        <v>10</v>
      </c>
      <c r="M34" s="8">
        <f t="shared" ref="M34:M39" si="18">IF(L34,L34/$L$40,"")</f>
        <v>7.5187969924812026E-2</v>
      </c>
      <c r="N34" s="55">
        <f>D25</f>
        <v>17040491.91</v>
      </c>
      <c r="O34" s="55">
        <f>E25</f>
        <v>20618995.212900002</v>
      </c>
      <c r="P34" s="56">
        <f t="shared" ref="P34:P39" si="19">IF(O34,O34/$O$40,"")</f>
        <v>0.53214103961657255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121</v>
      </c>
      <c r="M35" s="8">
        <f t="shared" si="18"/>
        <v>0.90977443609022557</v>
      </c>
      <c r="N35" s="58">
        <f>I25</f>
        <v>14933366.570000002</v>
      </c>
      <c r="O35" s="58">
        <f>J25</f>
        <v>18068554.665799998</v>
      </c>
      <c r="P35" s="56">
        <f t="shared" si="19"/>
        <v>0.46631852643392502</v>
      </c>
    </row>
    <row r="36" spans="1:33" s="24" customFormat="1" ht="30" customHeight="1" x14ac:dyDescent="0.3">
      <c r="A36" s="41" t="s">
        <v>19</v>
      </c>
      <c r="B36" s="12">
        <f t="shared" si="13"/>
        <v>1</v>
      </c>
      <c r="C36" s="8">
        <f t="shared" si="14"/>
        <v>7.5187969924812026E-3</v>
      </c>
      <c r="D36" s="13">
        <f t="shared" si="15"/>
        <v>43573.56</v>
      </c>
      <c r="E36" s="14">
        <f t="shared" si="16"/>
        <v>52724.01</v>
      </c>
      <c r="F36" s="21">
        <f t="shared" si="17"/>
        <v>1.3607166209826424E-3</v>
      </c>
      <c r="J36" s="139" t="s">
        <v>2</v>
      </c>
      <c r="K36" s="140"/>
      <c r="L36" s="57">
        <f>L25</f>
        <v>2</v>
      </c>
      <c r="M36" s="8">
        <f t="shared" si="18"/>
        <v>1.5037593984962405E-2</v>
      </c>
      <c r="N36" s="58">
        <f>N25</f>
        <v>49328.56</v>
      </c>
      <c r="O36" s="58">
        <f>O25</f>
        <v>59687.560000000005</v>
      </c>
      <c r="P36" s="56">
        <f t="shared" si="19"/>
        <v>1.5404339495022994E-3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9" t="s">
        <v>5</v>
      </c>
      <c r="K38" s="140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4</v>
      </c>
      <c r="C39" s="8">
        <f t="shared" si="14"/>
        <v>3.007518796992481E-2</v>
      </c>
      <c r="D39" s="13">
        <f t="shared" si="15"/>
        <v>7788276.9099999992</v>
      </c>
      <c r="E39" s="22">
        <f t="shared" si="16"/>
        <v>9423815.0600000005</v>
      </c>
      <c r="F39" s="21">
        <f t="shared" si="17"/>
        <v>0.24321256644190259</v>
      </c>
      <c r="G39" s="24"/>
      <c r="H39" s="24"/>
      <c r="I39" s="24"/>
      <c r="J39" s="139" t="s">
        <v>4</v>
      </c>
      <c r="K39" s="140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10</v>
      </c>
      <c r="C40" s="8">
        <f t="shared" si="14"/>
        <v>7.5187969924812026E-2</v>
      </c>
      <c r="D40" s="13">
        <f t="shared" si="15"/>
        <v>62777.05</v>
      </c>
      <c r="E40" s="14">
        <f t="shared" si="16"/>
        <v>75960.235199999996</v>
      </c>
      <c r="F40" s="21">
        <f t="shared" si="17"/>
        <v>1.9604038951208519E-3</v>
      </c>
      <c r="G40" s="24"/>
      <c r="H40" s="24"/>
      <c r="I40" s="24"/>
      <c r="J40" s="141" t="s">
        <v>0</v>
      </c>
      <c r="K40" s="142"/>
      <c r="L40" s="79">
        <f>SUM(L34:L39)</f>
        <v>133</v>
      </c>
      <c r="M40" s="17">
        <f>SUM(M34:M39)</f>
        <v>1</v>
      </c>
      <c r="N40" s="80">
        <f>SUM(N34:N39)</f>
        <v>32023187.040000003</v>
      </c>
      <c r="O40" s="81">
        <f>SUM(O34:O39)</f>
        <v>38747237.438700005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91</v>
      </c>
      <c r="C41" s="8">
        <f>IF(B41,B41/$B$46,"")</f>
        <v>0.68421052631578949</v>
      </c>
      <c r="D41" s="13">
        <f t="shared" si="15"/>
        <v>876891.23</v>
      </c>
      <c r="E41" s="14">
        <f t="shared" si="16"/>
        <v>1060219.5048999998</v>
      </c>
      <c r="F41" s="21">
        <f>IF(E41,E41/$E$46,"")</f>
        <v>2.7362454073721208E-2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133</v>
      </c>
      <c r="C46" s="17">
        <f>SUM(C34:C45)</f>
        <v>1</v>
      </c>
      <c r="D46" s="18">
        <f>SUM(D34:D45)</f>
        <v>32023187.039999999</v>
      </c>
      <c r="E46" s="18">
        <f>SUM(E34:E45)</f>
        <v>38747237.438700005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2023-11-16T12:26:50Z</cp:lastPrinted>
  <dcterms:created xsi:type="dcterms:W3CDTF">2016-02-03T12:33:15Z</dcterms:created>
  <dcterms:modified xsi:type="dcterms:W3CDTF">2023-11-30T10:41:00Z</dcterms:modified>
</cp:coreProperties>
</file>