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ustomProperty1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90" windowHeight="10890" tabRatio="700" firstSheet="2" activeTab="4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  <sheet name="Full1" sheetId="8" r:id="rId6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N20" i="6" l="1"/>
  <c r="O20" i="6"/>
  <c r="I20" i="6"/>
  <c r="J20" i="4" l="1"/>
  <c r="N20" i="4"/>
  <c r="I20" i="4" l="1"/>
  <c r="I13" i="4" l="1"/>
  <c r="J20" i="1" l="1"/>
  <c r="O20" i="1" l="1"/>
  <c r="I13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 s="1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/>
  <c r="T23" i="7"/>
  <c r="U23" i="7" s="1"/>
  <c r="S23" i="7"/>
  <c r="Q23" i="7"/>
  <c r="R23" i="7" s="1"/>
  <c r="O23" i="7"/>
  <c r="P23" i="7" s="1"/>
  <c r="N23" i="7"/>
  <c r="D44" i="7" s="1"/>
  <c r="L23" i="7"/>
  <c r="M23" i="7" s="1"/>
  <c r="J23" i="7"/>
  <c r="K23" i="7"/>
  <c r="I23" i="7"/>
  <c r="G23" i="7"/>
  <c r="H23" i="7"/>
  <c r="E23" i="7"/>
  <c r="E44" i="7" s="1"/>
  <c r="F44" i="7" s="1"/>
  <c r="D23" i="7"/>
  <c r="B23" i="7"/>
  <c r="C23" i="7" s="1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/>
  <c r="S22" i="7"/>
  <c r="Q22" i="7"/>
  <c r="R22" i="7" s="1"/>
  <c r="O22" i="7"/>
  <c r="P22" i="7"/>
  <c r="N22" i="7"/>
  <c r="L22" i="7"/>
  <c r="M22" i="7" s="1"/>
  <c r="J22" i="7"/>
  <c r="E43" i="7" s="1"/>
  <c r="F43" i="7" s="1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D16" i="7"/>
  <c r="J24" i="7"/>
  <c r="E24" i="7"/>
  <c r="O24" i="7"/>
  <c r="P24" i="7"/>
  <c r="T24" i="7"/>
  <c r="U24" i="7"/>
  <c r="Y24" i="7"/>
  <c r="Z24" i="7" s="1"/>
  <c r="AD24" i="7"/>
  <c r="AE24" i="7" s="1"/>
  <c r="E13" i="7"/>
  <c r="J13" i="7"/>
  <c r="O13" i="7"/>
  <c r="T13" i="7"/>
  <c r="Y13" i="7"/>
  <c r="Z13" i="7" s="1"/>
  <c r="AD13" i="7"/>
  <c r="AE13" i="7"/>
  <c r="E20" i="7"/>
  <c r="J20" i="7"/>
  <c r="O20" i="7"/>
  <c r="AD20" i="7"/>
  <c r="T20" i="7"/>
  <c r="U20" i="7"/>
  <c r="Y20" i="7"/>
  <c r="Z20" i="7" s="1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Z14" i="7" s="1"/>
  <c r="AD14" i="7"/>
  <c r="AE14" i="7" s="1"/>
  <c r="J15" i="7"/>
  <c r="O15" i="7"/>
  <c r="E15" i="7"/>
  <c r="T15" i="7"/>
  <c r="U15" i="7" s="1"/>
  <c r="Y15" i="7"/>
  <c r="Z15" i="7"/>
  <c r="AD15" i="7"/>
  <c r="AE15" i="7" s="1"/>
  <c r="J16" i="7"/>
  <c r="O16" i="7"/>
  <c r="E16" i="7"/>
  <c r="F16" i="7"/>
  <c r="T16" i="7"/>
  <c r="Y16" i="7"/>
  <c r="AD16" i="7"/>
  <c r="AE16" i="7" s="1"/>
  <c r="J17" i="7"/>
  <c r="K17" i="7" s="1"/>
  <c r="O17" i="7"/>
  <c r="E17" i="7"/>
  <c r="E25" i="7" s="1"/>
  <c r="O34" i="7" s="1"/>
  <c r="P34" i="7" s="1"/>
  <c r="T17" i="7"/>
  <c r="U17" i="7" s="1"/>
  <c r="Y17" i="7"/>
  <c r="Z17" i="7"/>
  <c r="AD17" i="7"/>
  <c r="J18" i="7"/>
  <c r="O18" i="7"/>
  <c r="P18" i="7" s="1"/>
  <c r="AD18" i="7"/>
  <c r="E18" i="7"/>
  <c r="T18" i="7"/>
  <c r="U18" i="7" s="1"/>
  <c r="Y18" i="7"/>
  <c r="Z18" i="7"/>
  <c r="J19" i="7"/>
  <c r="O19" i="7"/>
  <c r="AD19" i="7"/>
  <c r="AE19" i="7"/>
  <c r="E19" i="7"/>
  <c r="F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D37" i="7" s="1"/>
  <c r="X16" i="7"/>
  <c r="AC16" i="7"/>
  <c r="D13" i="7"/>
  <c r="I13" i="7"/>
  <c r="N13" i="7"/>
  <c r="S13" i="7"/>
  <c r="X13" i="7"/>
  <c r="AC13" i="7"/>
  <c r="D20" i="7"/>
  <c r="I20" i="7"/>
  <c r="N20" i="7"/>
  <c r="AC20" i="7"/>
  <c r="AC25" i="7" s="1"/>
  <c r="N38" i="7" s="1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D36" i="7" s="1"/>
  <c r="X15" i="7"/>
  <c r="AC15" i="7"/>
  <c r="I17" i="7"/>
  <c r="N17" i="7"/>
  <c r="D17" i="7"/>
  <c r="S17" i="7"/>
  <c r="X17" i="7"/>
  <c r="AC17" i="7"/>
  <c r="I18" i="7"/>
  <c r="N18" i="7"/>
  <c r="AC18" i="7"/>
  <c r="D18" i="7"/>
  <c r="D39" i="7" s="1"/>
  <c r="S18" i="7"/>
  <c r="X18" i="7"/>
  <c r="I19" i="7"/>
  <c r="N19" i="7"/>
  <c r="AC19" i="7"/>
  <c r="D19" i="7"/>
  <c r="D40" i="7" s="1"/>
  <c r="S19" i="7"/>
  <c r="X19" i="7"/>
  <c r="G24" i="7"/>
  <c r="B24" i="7"/>
  <c r="L24" i="7"/>
  <c r="M24" i="7"/>
  <c r="Q24" i="7"/>
  <c r="R24" i="7" s="1"/>
  <c r="V24" i="7"/>
  <c r="W24" i="7" s="1"/>
  <c r="AA24" i="7"/>
  <c r="AB24" i="7"/>
  <c r="G16" i="7"/>
  <c r="L16" i="7"/>
  <c r="M16" i="7" s="1"/>
  <c r="Q16" i="7"/>
  <c r="V16" i="7"/>
  <c r="W16" i="7" s="1"/>
  <c r="AA16" i="7"/>
  <c r="AB16" i="7" s="1"/>
  <c r="B13" i="7"/>
  <c r="G13" i="7"/>
  <c r="B34" i="7" s="1"/>
  <c r="L13" i="7"/>
  <c r="Q13" i="7"/>
  <c r="V13" i="7"/>
  <c r="W13" i="7" s="1"/>
  <c r="AA13" i="7"/>
  <c r="AB13" i="7"/>
  <c r="B20" i="7"/>
  <c r="G20" i="7"/>
  <c r="L20" i="7"/>
  <c r="AA20" i="7"/>
  <c r="Q20" i="7"/>
  <c r="R20" i="7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B35" i="7" s="1"/>
  <c r="C35" i="7" s="1"/>
  <c r="AA14" i="7"/>
  <c r="G15" i="7"/>
  <c r="L15" i="7"/>
  <c r="B15" i="7"/>
  <c r="Q15" i="7"/>
  <c r="R15" i="7" s="1"/>
  <c r="V15" i="7"/>
  <c r="W15" i="7" s="1"/>
  <c r="AA15" i="7"/>
  <c r="AB15" i="7"/>
  <c r="G17" i="7"/>
  <c r="H17" i="7"/>
  <c r="L17" i="7"/>
  <c r="M17" i="7" s="1"/>
  <c r="B17" i="7"/>
  <c r="C17" i="7" s="1"/>
  <c r="Q17" i="7"/>
  <c r="V17" i="7"/>
  <c r="W17" i="7"/>
  <c r="AA17" i="7"/>
  <c r="AB17" i="7" s="1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J25" i="6"/>
  <c r="K20" i="6"/>
  <c r="E25" i="6"/>
  <c r="O25" i="6"/>
  <c r="O36" i="6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/>
  <c r="V25" i="6"/>
  <c r="L38" i="6"/>
  <c r="M38" i="6" s="1"/>
  <c r="Q25" i="6"/>
  <c r="L37" i="6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6" i="6" s="1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5" i="6" s="1"/>
  <c r="M24" i="6"/>
  <c r="K16" i="6"/>
  <c r="K17" i="6"/>
  <c r="H16" i="6"/>
  <c r="H17" i="6"/>
  <c r="H21" i="6"/>
  <c r="F15" i="6"/>
  <c r="F16" i="6"/>
  <c r="F25" i="6" s="1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6" i="5" s="1"/>
  <c r="F41" i="5" s="1"/>
  <c r="E42" i="5"/>
  <c r="E39" i="5"/>
  <c r="E40" i="5"/>
  <c r="E45" i="5"/>
  <c r="E37" i="5"/>
  <c r="E38" i="5"/>
  <c r="F38" i="5"/>
  <c r="D34" i="5"/>
  <c r="D35" i="5"/>
  <c r="D36" i="5"/>
  <c r="D41" i="5"/>
  <c r="D46" i="5" s="1"/>
  <c r="D42" i="5"/>
  <c r="D39" i="5"/>
  <c r="D40" i="5"/>
  <c r="D45" i="5"/>
  <c r="D37" i="5"/>
  <c r="D38" i="5"/>
  <c r="B34" i="5"/>
  <c r="B35" i="5"/>
  <c r="B36" i="5"/>
  <c r="B41" i="5"/>
  <c r="B46" i="5" s="1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25" i="5" s="1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25" i="5" s="1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E39" i="4"/>
  <c r="F39" i="4" s="1"/>
  <c r="E40" i="4"/>
  <c r="E41" i="4"/>
  <c r="E42" i="4"/>
  <c r="F42" i="4" s="1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H13" i="1" s="1"/>
  <c r="H22" i="1"/>
  <c r="L25" i="1"/>
  <c r="L36" i="1" s="1"/>
  <c r="M20" i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C25" i="1" s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46" i="1" s="1"/>
  <c r="C34" i="1" s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F22" i="1"/>
  <c r="F23" i="1"/>
  <c r="F24" i="1"/>
  <c r="C22" i="1"/>
  <c r="C23" i="1"/>
  <c r="AE25" i="1"/>
  <c r="O34" i="6"/>
  <c r="F22" i="6"/>
  <c r="C22" i="6"/>
  <c r="W25" i="1"/>
  <c r="O35" i="1"/>
  <c r="F45" i="1"/>
  <c r="H20" i="6"/>
  <c r="H19" i="6"/>
  <c r="M18" i="6"/>
  <c r="M13" i="6"/>
  <c r="P19" i="6"/>
  <c r="P14" i="6"/>
  <c r="Z21" i="6"/>
  <c r="L35" i="6"/>
  <c r="H22" i="6"/>
  <c r="O35" i="6"/>
  <c r="K22" i="6"/>
  <c r="AB25" i="6"/>
  <c r="M13" i="5"/>
  <c r="AB25" i="5"/>
  <c r="H22" i="5"/>
  <c r="O38" i="5"/>
  <c r="K22" i="5"/>
  <c r="U25" i="5"/>
  <c r="M14" i="4"/>
  <c r="P21" i="4"/>
  <c r="H19" i="4"/>
  <c r="H22" i="4"/>
  <c r="K13" i="4"/>
  <c r="K22" i="4"/>
  <c r="Z21" i="4"/>
  <c r="L34" i="1"/>
  <c r="F20" i="1"/>
  <c r="O34" i="1"/>
  <c r="F13" i="1"/>
  <c r="F25" i="1" s="1"/>
  <c r="C13" i="1"/>
  <c r="K21" i="1"/>
  <c r="H16" i="1"/>
  <c r="H20" i="1"/>
  <c r="H14" i="1"/>
  <c r="H18" i="1"/>
  <c r="H24" i="1"/>
  <c r="Z25" i="1"/>
  <c r="C42" i="1"/>
  <c r="Z18" i="6"/>
  <c r="C20" i="6"/>
  <c r="C13" i="6"/>
  <c r="C25" i="6" s="1"/>
  <c r="F14" i="6"/>
  <c r="K15" i="6"/>
  <c r="R16" i="6"/>
  <c r="R25" i="6"/>
  <c r="U16" i="6"/>
  <c r="U13" i="6"/>
  <c r="U25" i="6" s="1"/>
  <c r="H18" i="6"/>
  <c r="H13" i="6"/>
  <c r="H24" i="6"/>
  <c r="H14" i="6"/>
  <c r="K19" i="6"/>
  <c r="K14" i="6"/>
  <c r="K18" i="6"/>
  <c r="K21" i="6"/>
  <c r="K13" i="6"/>
  <c r="K25" i="6" s="1"/>
  <c r="F13" i="6"/>
  <c r="W19" i="6"/>
  <c r="W18" i="6"/>
  <c r="K24" i="6"/>
  <c r="F43" i="6"/>
  <c r="H14" i="5"/>
  <c r="H24" i="5"/>
  <c r="H18" i="5"/>
  <c r="K15" i="5"/>
  <c r="K25" i="5" s="1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K19" i="5"/>
  <c r="K20" i="5"/>
  <c r="C14" i="5"/>
  <c r="C25" i="5" s="1"/>
  <c r="C13" i="5"/>
  <c r="F23" i="7"/>
  <c r="F43" i="5"/>
  <c r="AE21" i="5"/>
  <c r="AE20" i="5"/>
  <c r="C20" i="5"/>
  <c r="F21" i="5"/>
  <c r="F20" i="5"/>
  <c r="P21" i="5"/>
  <c r="C43" i="6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W17" i="4"/>
  <c r="O38" i="4"/>
  <c r="Z17" i="4"/>
  <c r="C18" i="4"/>
  <c r="C20" i="4"/>
  <c r="M13" i="4"/>
  <c r="W20" i="4"/>
  <c r="M20" i="4"/>
  <c r="P20" i="4"/>
  <c r="L36" i="4"/>
  <c r="F43" i="4"/>
  <c r="C24" i="7"/>
  <c r="E37" i="7"/>
  <c r="D38" i="7"/>
  <c r="E45" i="7"/>
  <c r="F45" i="7" s="1"/>
  <c r="C36" i="1"/>
  <c r="C35" i="1"/>
  <c r="B38" i="7"/>
  <c r="C38" i="7" s="1"/>
  <c r="R17" i="7"/>
  <c r="H22" i="7"/>
  <c r="F38" i="1"/>
  <c r="P16" i="7"/>
  <c r="F37" i="4"/>
  <c r="Z16" i="7"/>
  <c r="P39" i="1"/>
  <c r="F37" i="1"/>
  <c r="F43" i="1"/>
  <c r="F44" i="1"/>
  <c r="F24" i="7"/>
  <c r="C22" i="7"/>
  <c r="C40" i="1"/>
  <c r="C44" i="1"/>
  <c r="Z25" i="6"/>
  <c r="F15" i="7"/>
  <c r="F22" i="7"/>
  <c r="F42" i="1"/>
  <c r="F36" i="1"/>
  <c r="F35" i="1"/>
  <c r="F39" i="1"/>
  <c r="F40" i="1"/>
  <c r="C36" i="6"/>
  <c r="C39" i="5"/>
  <c r="C43" i="5"/>
  <c r="AE25" i="5"/>
  <c r="C36" i="4"/>
  <c r="C43" i="4"/>
  <c r="C45" i="1"/>
  <c r="C37" i="1"/>
  <c r="C39" i="1"/>
  <c r="C15" i="7"/>
  <c r="K24" i="7"/>
  <c r="F37" i="6"/>
  <c r="C39" i="6"/>
  <c r="C37" i="6"/>
  <c r="F40" i="6"/>
  <c r="F36" i="6"/>
  <c r="C35" i="6"/>
  <c r="F35" i="6"/>
  <c r="M37" i="6"/>
  <c r="P37" i="6"/>
  <c r="U13" i="7"/>
  <c r="U16" i="7"/>
  <c r="F45" i="6"/>
  <c r="C34" i="6"/>
  <c r="F34" i="6"/>
  <c r="P38" i="6"/>
  <c r="F39" i="6"/>
  <c r="AB18" i="7"/>
  <c r="AB19" i="7"/>
  <c r="C40" i="6"/>
  <c r="C45" i="6"/>
  <c r="C45" i="5"/>
  <c r="F39" i="5"/>
  <c r="F45" i="5"/>
  <c r="P38" i="5"/>
  <c r="AE20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42" i="5"/>
  <c r="M34" i="5"/>
  <c r="AE18" i="7"/>
  <c r="AE21" i="7"/>
  <c r="AE17" i="7"/>
  <c r="F35" i="4"/>
  <c r="K18" i="7"/>
  <c r="C38" i="4"/>
  <c r="C35" i="4"/>
  <c r="F38" i="4"/>
  <c r="C45" i="4"/>
  <c r="K15" i="7"/>
  <c r="K14" i="7"/>
  <c r="K16" i="7"/>
  <c r="K19" i="7"/>
  <c r="AB20" i="7"/>
  <c r="C20" i="7"/>
  <c r="C18" i="7"/>
  <c r="C14" i="7"/>
  <c r="C40" i="4"/>
  <c r="C39" i="4"/>
  <c r="C13" i="7"/>
  <c r="R13" i="7"/>
  <c r="M19" i="7"/>
  <c r="K21" i="7"/>
  <c r="M18" i="7"/>
  <c r="M13" i="7"/>
  <c r="F40" i="4"/>
  <c r="P13" i="7"/>
  <c r="P15" i="7"/>
  <c r="P14" i="7"/>
  <c r="P19" i="7"/>
  <c r="M14" i="7"/>
  <c r="H15" i="7"/>
  <c r="H19" i="7"/>
  <c r="H16" i="7"/>
  <c r="H14" i="7"/>
  <c r="H18" i="7"/>
  <c r="H24" i="7"/>
  <c r="P34" i="1"/>
  <c r="M38" i="1"/>
  <c r="M34" i="1"/>
  <c r="P38" i="4"/>
  <c r="F37" i="7"/>
  <c r="P25" i="6" l="1"/>
  <c r="O40" i="6"/>
  <c r="P35" i="6" s="1"/>
  <c r="H25" i="6"/>
  <c r="M20" i="5"/>
  <c r="M25" i="5" s="1"/>
  <c r="E46" i="1"/>
  <c r="P20" i="5"/>
  <c r="P25" i="5" s="1"/>
  <c r="N40" i="5"/>
  <c r="C41" i="5"/>
  <c r="H20" i="5"/>
  <c r="H25" i="5" s="1"/>
  <c r="B46" i="4"/>
  <c r="C34" i="4" s="1"/>
  <c r="D41" i="7"/>
  <c r="B40" i="7"/>
  <c r="C40" i="7" s="1"/>
  <c r="C42" i="4"/>
  <c r="W14" i="7"/>
  <c r="W25" i="7" s="1"/>
  <c r="Q25" i="7"/>
  <c r="L37" i="7" s="1"/>
  <c r="M37" i="7" s="1"/>
  <c r="E40" i="7"/>
  <c r="F40" i="7" s="1"/>
  <c r="F17" i="7"/>
  <c r="F25" i="7" s="1"/>
  <c r="E36" i="7"/>
  <c r="F36" i="7" s="1"/>
  <c r="S25" i="7"/>
  <c r="N37" i="7" s="1"/>
  <c r="W25" i="4"/>
  <c r="Z25" i="4"/>
  <c r="E38" i="7"/>
  <c r="F38" i="7" s="1"/>
  <c r="D43" i="7"/>
  <c r="B36" i="7"/>
  <c r="C36" i="7" s="1"/>
  <c r="B37" i="7"/>
  <c r="C37" i="7" s="1"/>
  <c r="E46" i="4"/>
  <c r="B45" i="7"/>
  <c r="C45" i="7" s="1"/>
  <c r="D35" i="7"/>
  <c r="D34" i="7"/>
  <c r="D45" i="7"/>
  <c r="B43" i="7"/>
  <c r="C43" i="7" s="1"/>
  <c r="M25" i="4"/>
  <c r="U25" i="4"/>
  <c r="B39" i="7"/>
  <c r="C39" i="7" s="1"/>
  <c r="AA25" i="7"/>
  <c r="L38" i="7" s="1"/>
  <c r="M38" i="7" s="1"/>
  <c r="B41" i="7"/>
  <c r="E35" i="7"/>
  <c r="F35" i="7" s="1"/>
  <c r="AD25" i="7"/>
  <c r="O38" i="7" s="1"/>
  <c r="P38" i="7" s="1"/>
  <c r="D25" i="7"/>
  <c r="N34" i="7" s="1"/>
  <c r="M15" i="7"/>
  <c r="K22" i="7"/>
  <c r="T25" i="7"/>
  <c r="O37" i="7" s="1"/>
  <c r="P37" i="7" s="1"/>
  <c r="D46" i="4"/>
  <c r="AB25" i="4"/>
  <c r="AB14" i="7"/>
  <c r="C25" i="4"/>
  <c r="B44" i="7"/>
  <c r="C44" i="7" s="1"/>
  <c r="F36" i="4"/>
  <c r="R25" i="4"/>
  <c r="N25" i="7"/>
  <c r="N36" i="7" s="1"/>
  <c r="J25" i="7"/>
  <c r="K20" i="7" s="1"/>
  <c r="B25" i="7"/>
  <c r="L34" i="7" s="1"/>
  <c r="M34" i="7" s="1"/>
  <c r="R16" i="7"/>
  <c r="R25" i="7" s="1"/>
  <c r="P17" i="7"/>
  <c r="E39" i="7"/>
  <c r="F39" i="7" s="1"/>
  <c r="F25" i="4"/>
  <c r="C16" i="7"/>
  <c r="C25" i="7" s="1"/>
  <c r="P25" i="4"/>
  <c r="AE25" i="4"/>
  <c r="X25" i="7"/>
  <c r="N39" i="7" s="1"/>
  <c r="H20" i="4"/>
  <c r="N40" i="4"/>
  <c r="O35" i="7"/>
  <c r="K25" i="4"/>
  <c r="E34" i="7"/>
  <c r="O40" i="4"/>
  <c r="P35" i="4" s="1"/>
  <c r="H13" i="4"/>
  <c r="E41" i="7"/>
  <c r="C41" i="1"/>
  <c r="F34" i="1"/>
  <c r="F41" i="1"/>
  <c r="P20" i="1"/>
  <c r="P25" i="1" s="1"/>
  <c r="M25" i="1"/>
  <c r="N40" i="1"/>
  <c r="K25" i="1"/>
  <c r="D46" i="1"/>
  <c r="H25" i="1"/>
  <c r="L35" i="1"/>
  <c r="N40" i="6"/>
  <c r="L40" i="6"/>
  <c r="M34" i="6"/>
  <c r="E46" i="6"/>
  <c r="F41" i="6" s="1"/>
  <c r="F46" i="6" s="1"/>
  <c r="P34" i="6"/>
  <c r="B46" i="6"/>
  <c r="C41" i="6" s="1"/>
  <c r="C46" i="6" s="1"/>
  <c r="L40" i="5"/>
  <c r="M35" i="5" s="1"/>
  <c r="P34" i="5"/>
  <c r="O40" i="5"/>
  <c r="P35" i="5" s="1"/>
  <c r="L25" i="7"/>
  <c r="L36" i="7" s="1"/>
  <c r="C46" i="5"/>
  <c r="F46" i="5"/>
  <c r="M38" i="4"/>
  <c r="L40" i="4"/>
  <c r="M35" i="4" s="1"/>
  <c r="G25" i="7"/>
  <c r="AB25" i="7"/>
  <c r="D42" i="7"/>
  <c r="AE25" i="7"/>
  <c r="U25" i="7"/>
  <c r="O40" i="1"/>
  <c r="P35" i="1" s="1"/>
  <c r="L40" i="1"/>
  <c r="M36" i="1" s="1"/>
  <c r="Z25" i="7"/>
  <c r="C46" i="1"/>
  <c r="B42" i="7"/>
  <c r="Y25" i="7"/>
  <c r="O39" i="7" s="1"/>
  <c r="P39" i="7" s="1"/>
  <c r="O25" i="7"/>
  <c r="I25" i="7"/>
  <c r="N35" i="7" s="1"/>
  <c r="E42" i="7"/>
  <c r="V25" i="7"/>
  <c r="L39" i="7" s="1"/>
  <c r="M39" i="7" s="1"/>
  <c r="P36" i="6" l="1"/>
  <c r="P40" i="6" s="1"/>
  <c r="M35" i="6"/>
  <c r="M40" i="6" s="1"/>
  <c r="M36" i="6"/>
  <c r="K13" i="7"/>
  <c r="M36" i="5"/>
  <c r="M40" i="5" s="1"/>
  <c r="D46" i="7"/>
  <c r="P36" i="5"/>
  <c r="P40" i="5"/>
  <c r="C41" i="4"/>
  <c r="M36" i="4"/>
  <c r="M40" i="4" s="1"/>
  <c r="C46" i="4"/>
  <c r="P36" i="4"/>
  <c r="P40" i="4" s="1"/>
  <c r="F34" i="4"/>
  <c r="F41" i="4"/>
  <c r="K25" i="7"/>
  <c r="N40" i="7"/>
  <c r="H25" i="4"/>
  <c r="F46" i="1"/>
  <c r="L35" i="7"/>
  <c r="L40" i="7" s="1"/>
  <c r="M36" i="7" s="1"/>
  <c r="H20" i="7"/>
  <c r="O36" i="7"/>
  <c r="O40" i="7" s="1"/>
  <c r="P20" i="7"/>
  <c r="P25" i="7" s="1"/>
  <c r="P36" i="1"/>
  <c r="P40" i="1" s="1"/>
  <c r="M20" i="7"/>
  <c r="M25" i="7" s="1"/>
  <c r="M35" i="1"/>
  <c r="M40" i="1" s="1"/>
  <c r="H13" i="7"/>
  <c r="F42" i="7"/>
  <c r="E46" i="7"/>
  <c r="C42" i="7"/>
  <c r="B46" i="7"/>
  <c r="F46" i="4" l="1"/>
  <c r="H25" i="7"/>
  <c r="M35" i="7"/>
  <c r="M40" i="7" s="1"/>
  <c r="P35" i="7"/>
  <c r="P36" i="7"/>
  <c r="F34" i="7"/>
  <c r="F41" i="7"/>
  <c r="C34" i="7"/>
  <c r="C41" i="7"/>
  <c r="P40" i="7" l="1"/>
  <c r="C46" i="7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<sst xmlns="http://schemas.openxmlformats.org/spreadsheetml/2006/main" count="457" uniqueCount="62">
  <si>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</si>
  <si>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</si>
  <si>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</si>
  <si>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</si>
  <si>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</si>
  <si>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</si>
  <si>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</si>
  <si>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</si>
  <si>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</si>
  <si>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</si>
  <si>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</si>
  <si>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</si>
  <si>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</si>
  <si>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</si>
  <si>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</si>
  <si>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</si>
  <si>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</si>
  <si>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</si>
  <si>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</si>
  <si>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</si>
  <si>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</si>
  <si>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</si>
  <si>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</si>
  <si>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</si>
  <si>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</si>
  <si>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</si>
  <si>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</si>
  <si>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</si>
  <si>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</si>
  <si>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</si>
  <si>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</si>
  <si>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</si>
  <si>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</si>
  <si>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</si>
  <si>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</si>
  <si>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</si>
  <si>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</si>
  <si>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</si>
  <si>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</si>
  <si>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</si>
  <si>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</si>
  <si>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</si>
  <si>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</si>
  <si>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</si>
  <si>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</si>
  <si>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</si>
  <si>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</si>
  <si>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</si>
  <si>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</si>
  <si>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</si>
  <si>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</si>
  <si>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</si>
  <si>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</si>
  <si>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</si>
  <si>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</si>
  <si>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</si>
  <si>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</si>
  <si>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</si>
  <si>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</si>
  <si>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</si>
  <si>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</si>
  <si>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Fundació Privada Julio Muñoz Ramonet (FJMR)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</si>
</sst>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 2" xfId="47"/>
    <cellStyle name="20% - Èmfasi2 2" xfId="49"/>
    <cellStyle name="20% - Èmfasi3 2" xfId="51"/>
    <cellStyle name="20% - Èmfasi4 2" xfId="53"/>
    <cellStyle name="20% - Èmfasi5 2" xfId="55"/>
    <cellStyle name="20% - Èmfasi6 2" xfId="57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/>
    <cellStyle name="40% - Èmfasi2 2" xfId="50"/>
    <cellStyle name="40% - Èmfasi3 2" xfId="52"/>
    <cellStyle name="40% - Èmfasi4 2" xfId="54"/>
    <cellStyle name="40% - Èmfasi5 2" xfId="56"/>
    <cellStyle name="40% - Èmfasi6 2" xfId="58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 2" xfId="46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239241.1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260250.55459999997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57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479823.72459999996</c:v>
                </c:pt>
                <c:pt idx="2">
                  <c:v>19667.930000000004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J14" sqref="J14"/>
    </sheetView>
  </sheetViews>
  <sheetFormatPr baseColWidth="10"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45094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4.7619047619047616E-2</v>
      </c>
      <c r="I13" s="4">
        <f>J13/1.21</f>
        <v>183664.3966942149</v>
      </c>
      <c r="J13" s="5">
        <v>222233.92</v>
      </c>
      <c r="K13" s="21">
        <f t="shared" ref="K13:K24" si="3">IF(J13,J13/$J$25,"")</f>
        <v>0.61715880391402678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20</v>
      </c>
      <c r="H20" s="66">
        <f t="shared" si="2"/>
        <v>0.95238095238095233</v>
      </c>
      <c r="I20" s="69">
        <v>113932.26</v>
      </c>
      <c r="J20" s="70">
        <f>I20*1.21</f>
        <v>137858.03459999998</v>
      </c>
      <c r="K20" s="67">
        <f t="shared" si="3"/>
        <v>0.38284119608597328</v>
      </c>
      <c r="L20" s="68">
        <v>1</v>
      </c>
      <c r="M20" s="66">
        <f t="shared" si="4"/>
        <v>1</v>
      </c>
      <c r="N20" s="69">
        <v>14670</v>
      </c>
      <c r="O20" s="70">
        <f>N20*1.21</f>
        <v>17750.7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21</v>
      </c>
      <c r="H25" s="17">
        <f t="shared" si="12"/>
        <v>1</v>
      </c>
      <c r="I25" s="18">
        <f t="shared" si="12"/>
        <v>297596.65669421491</v>
      </c>
      <c r="J25" s="18">
        <f t="shared" si="12"/>
        <v>360091.9546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14670</v>
      </c>
      <c r="O25" s="18">
        <f t="shared" si="12"/>
        <v>17750.7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15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4.5454545454545456E-2</v>
      </c>
      <c r="D34" s="10">
        <f t="shared" ref="D34:D45" si="15">D13+I13+N13+S13+AC13+X13</f>
        <v>183664.3966942149</v>
      </c>
      <c r="E34" s="11">
        <f t="shared" ref="E34:E45" si="16">E13+J13+O13+T13+AD13+Y13</f>
        <v>222233.92</v>
      </c>
      <c r="F34" s="21">
        <f t="shared" ref="F34:F43" si="17">IF(E34,E34/$E$46,"")</f>
        <v>0.58816525157877186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21</v>
      </c>
      <c r="M35" s="8">
        <f t="shared" si="18"/>
        <v>0.95454545454545459</v>
      </c>
      <c r="N35" s="61">
        <f>I25</f>
        <v>297596.65669421491</v>
      </c>
      <c r="O35" s="61">
        <f>J25</f>
        <v>360091.9546</v>
      </c>
      <c r="P35" s="59">
        <f t="shared" si="19"/>
        <v>0.95302092078833278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</v>
      </c>
      <c r="M36" s="8">
        <f t="shared" si="18"/>
        <v>4.5454545454545456E-2</v>
      </c>
      <c r="N36" s="61">
        <f>N25</f>
        <v>14670</v>
      </c>
      <c r="O36" s="61">
        <f>O25</f>
        <v>17750.7</v>
      </c>
      <c r="P36" s="59">
        <f t="shared" si="19"/>
        <v>4.6979079211667177E-2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22</v>
      </c>
      <c r="M40" s="17">
        <f>SUM(M34:M39)</f>
        <v>1</v>
      </c>
      <c r="N40" s="84">
        <f>SUM(N34:N39)</f>
        <v>312266.65669421491</v>
      </c>
      <c r="O40" s="85">
        <f>SUM(O34:O39)</f>
        <v>377842.65460000001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21</v>
      </c>
      <c r="C41" s="8">
        <f t="shared" si="14"/>
        <v>0.95454545454545459</v>
      </c>
      <c r="D41" s="13">
        <f t="shared" si="15"/>
        <v>128602.26</v>
      </c>
      <c r="E41" s="23">
        <f t="shared" si="16"/>
        <v>155608.7346</v>
      </c>
      <c r="F41" s="21">
        <f t="shared" si="17"/>
        <v>0.41183474842122814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22</v>
      </c>
      <c r="C46" s="17">
        <f>SUM(C34:C45)</f>
        <v>1</v>
      </c>
      <c r="D46" s="18">
        <f>SUM(D34:D45)</f>
        <v>312266.65669421491</v>
      </c>
      <c r="E46" s="18">
        <f>SUM(E34:E45)</f>
        <v>377842.65460000001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O23" sqref="O23"/>
    </sheetView>
  </sheetViews>
  <sheetFormatPr baseColWidth="10"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45138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Privada Julio Muñoz Ramonet (FJMR)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6.6666666666666666E-2</v>
      </c>
      <c r="I13" s="4">
        <f>J13/1.21</f>
        <v>14055.520661157025</v>
      </c>
      <c r="J13" s="5">
        <v>17007.18</v>
      </c>
      <c r="K13" s="21">
        <f t="shared" ref="K13:K21" si="3">IF(J13,J13/$J$25,"")</f>
        <v>0.33093345714100025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</v>
      </c>
      <c r="H20" s="66">
        <f t="shared" si="2"/>
        <v>0.93333333333333335</v>
      </c>
      <c r="I20" s="69">
        <f>J20/1.21</f>
        <v>28416.826446280993</v>
      </c>
      <c r="J20" s="70">
        <f>34832.06-O20</f>
        <v>34384.36</v>
      </c>
      <c r="K20" s="21">
        <f>IF(J20,J20/$J$25,"")</f>
        <v>0.6690665428589998</v>
      </c>
      <c r="L20" s="68">
        <v>1</v>
      </c>
      <c r="M20" s="66">
        <f t="shared" si="4"/>
        <v>1</v>
      </c>
      <c r="N20" s="69">
        <f>O20/1.21</f>
        <v>370</v>
      </c>
      <c r="O20" s="69">
        <v>447.7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15</v>
      </c>
      <c r="H25" s="17">
        <f t="shared" si="32"/>
        <v>1</v>
      </c>
      <c r="I25" s="18">
        <f t="shared" si="32"/>
        <v>42472.347107438021</v>
      </c>
      <c r="J25" s="18">
        <f t="shared" si="32"/>
        <v>51391.54</v>
      </c>
      <c r="K25" s="19">
        <f t="shared" si="32"/>
        <v>1</v>
      </c>
      <c r="L25" s="16">
        <f t="shared" si="32"/>
        <v>1</v>
      </c>
      <c r="M25" s="17">
        <f t="shared" si="32"/>
        <v>1</v>
      </c>
      <c r="N25" s="18">
        <f t="shared" si="32"/>
        <v>370</v>
      </c>
      <c r="O25" s="18">
        <f t="shared" si="32"/>
        <v>447.7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1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6.25E-2</v>
      </c>
      <c r="D34" s="10">
        <f t="shared" ref="D34:D45" si="35">D13+I13+N13+S13+AC13+X13</f>
        <v>14055.520661157025</v>
      </c>
      <c r="E34" s="11">
        <f t="shared" ref="E34:E45" si="36">E13+J13+O13+T13+AD13+Y13</f>
        <v>17007.18</v>
      </c>
      <c r="F34" s="21">
        <f t="shared" ref="F34:F42" si="37">IF(E34,E34/$E$46,"")</f>
        <v>0.32807541159939846</v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15</v>
      </c>
      <c r="M35" s="8">
        <f t="shared" si="38"/>
        <v>0.9375</v>
      </c>
      <c r="N35" s="61">
        <f>I25</f>
        <v>42472.347107438021</v>
      </c>
      <c r="O35" s="61">
        <f>J25</f>
        <v>51391.54</v>
      </c>
      <c r="P35" s="59">
        <f t="shared" si="39"/>
        <v>0.99136368511575412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1</v>
      </c>
      <c r="M36" s="8">
        <f t="shared" si="38"/>
        <v>6.25E-2</v>
      </c>
      <c r="N36" s="61">
        <f>N25</f>
        <v>370</v>
      </c>
      <c r="O36" s="61">
        <f>O25</f>
        <v>447.7</v>
      </c>
      <c r="P36" s="59">
        <f t="shared" si="39"/>
        <v>8.636314884245988E-3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16</v>
      </c>
      <c r="M40" s="17">
        <f>SUM(M34:M39)</f>
        <v>1</v>
      </c>
      <c r="N40" s="84">
        <f>SUM(N34:N39)</f>
        <v>42842.347107438021</v>
      </c>
      <c r="O40" s="85">
        <f>SUM(O34:O39)</f>
        <v>51839.24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15</v>
      </c>
      <c r="C41" s="8">
        <f t="shared" si="34"/>
        <v>0.9375</v>
      </c>
      <c r="D41" s="13">
        <f>D20+I20+N20+S20+AC20+X20</f>
        <v>28786.826446280993</v>
      </c>
      <c r="E41" s="23">
        <f>E20+J20+O20+T20+AD20+Y20</f>
        <v>34832.06</v>
      </c>
      <c r="F41" s="21">
        <f t="shared" si="37"/>
        <v>0.67192458840060154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16</v>
      </c>
      <c r="C46" s="17">
        <f>SUM(C34:C45)</f>
        <v>1</v>
      </c>
      <c r="D46" s="18">
        <f>SUM(D34:D45)</f>
        <v>42842.347107438021</v>
      </c>
      <c r="E46" s="18">
        <f>SUM(E34:E45)</f>
        <v>51839.24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T41" sqref="T41"/>
    </sheetView>
  </sheetViews>
  <sheetFormatPr baseColWidth="10"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45219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Privada Julio Muñoz Ramonet (FJMR)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</v>
      </c>
      <c r="H20" s="66">
        <f t="shared" si="2"/>
        <v>1</v>
      </c>
      <c r="I20" s="69">
        <v>14407.109999999999</v>
      </c>
      <c r="J20" s="70">
        <v>17432.61</v>
      </c>
      <c r="K20" s="67">
        <f t="shared" si="3"/>
        <v>1</v>
      </c>
      <c r="L20" s="68">
        <v>2</v>
      </c>
      <c r="M20" s="66">
        <f t="shared" si="4"/>
        <v>1</v>
      </c>
      <c r="N20" s="69">
        <v>1044</v>
      </c>
      <c r="O20" s="70">
        <v>1263.24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14</v>
      </c>
      <c r="H25" s="17">
        <f t="shared" si="22"/>
        <v>1</v>
      </c>
      <c r="I25" s="18">
        <f t="shared" si="22"/>
        <v>14407.109999999999</v>
      </c>
      <c r="J25" s="18">
        <f t="shared" si="22"/>
        <v>17432.61</v>
      </c>
      <c r="K25" s="19">
        <f t="shared" si="22"/>
        <v>1</v>
      </c>
      <c r="L25" s="16">
        <f t="shared" si="22"/>
        <v>2</v>
      </c>
      <c r="M25" s="17">
        <f t="shared" si="22"/>
        <v>1</v>
      </c>
      <c r="N25" s="18">
        <f t="shared" si="22"/>
        <v>1044</v>
      </c>
      <c r="O25" s="18">
        <f t="shared" si="22"/>
        <v>1263.24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14</v>
      </c>
      <c r="M35" s="8">
        <f>IF(L35,L35/$L$40,"")</f>
        <v>0.875</v>
      </c>
      <c r="N35" s="61">
        <f>I25</f>
        <v>14407.109999999999</v>
      </c>
      <c r="O35" s="61">
        <f>J25</f>
        <v>17432.61</v>
      </c>
      <c r="P35" s="59">
        <f>IF(O35,O35/$O$40,"")</f>
        <v>0.93243206380025501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2</v>
      </c>
      <c r="M36" s="8">
        <f>IF(L36,L36/$L$40,"")</f>
        <v>0.125</v>
      </c>
      <c r="N36" s="61">
        <f>N25</f>
        <v>1044</v>
      </c>
      <c r="O36" s="61">
        <f>O25</f>
        <v>1263.24</v>
      </c>
      <c r="P36" s="59">
        <f>IF(O36,O36/$O$40,"")</f>
        <v>6.7567936199744855E-2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16</v>
      </c>
      <c r="M40" s="17">
        <f>SUM(M34:M39)</f>
        <v>1</v>
      </c>
      <c r="N40" s="84">
        <f>SUM(N34:N39)</f>
        <v>15451.109999999999</v>
      </c>
      <c r="O40" s="85">
        <f>SUM(O34:O39)</f>
        <v>18695.850000000002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16</v>
      </c>
      <c r="C41" s="8">
        <f t="shared" si="24"/>
        <v>1</v>
      </c>
      <c r="D41" s="13">
        <f t="shared" si="25"/>
        <v>15451.109999999999</v>
      </c>
      <c r="E41" s="23">
        <f t="shared" si="26"/>
        <v>18695.850000000002</v>
      </c>
      <c r="F41" s="21">
        <f t="shared" si="2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16</v>
      </c>
      <c r="C46" s="17">
        <f>SUM(C34:C45)</f>
        <v>1</v>
      </c>
      <c r="D46" s="18">
        <f>SUM(D34:D45)</f>
        <v>15451.109999999999</v>
      </c>
      <c r="E46" s="18">
        <f>SUM(E34:E45)</f>
        <v>18695.850000000002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E10" zoomScale="80" zoomScaleNormal="80" workbookViewId="0">
      <selection activeCell="N22" sqref="N22"/>
    </sheetView>
  </sheetViews>
  <sheetFormatPr baseColWidth="10"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Privada Julio Muñoz Ramonet (FJMR)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1</v>
      </c>
      <c r="I20" s="69">
        <f>J20/1.21</f>
        <v>42072.413223140502</v>
      </c>
      <c r="J20" s="70">
        <v>50907.62</v>
      </c>
      <c r="K20" s="67">
        <f t="shared" si="3"/>
        <v>1</v>
      </c>
      <c r="L20" s="68">
        <v>1</v>
      </c>
      <c r="M20" s="66">
        <f>IF(L20,L20/$L$25,"")</f>
        <v>1</v>
      </c>
      <c r="N20" s="69">
        <f>O20/1.21</f>
        <v>170.48760330578511</v>
      </c>
      <c r="O20" s="70">
        <f>206.29</f>
        <v>206.29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7</v>
      </c>
      <c r="H25" s="17">
        <f t="shared" si="30"/>
        <v>1</v>
      </c>
      <c r="I25" s="18">
        <f t="shared" si="30"/>
        <v>42072.413223140502</v>
      </c>
      <c r="J25" s="18">
        <f t="shared" si="30"/>
        <v>50907.62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170.48760330578511</v>
      </c>
      <c r="O25" s="18">
        <f t="shared" si="30"/>
        <v>206.29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7</v>
      </c>
      <c r="M35" s="8">
        <f t="shared" si="36"/>
        <v>0.875</v>
      </c>
      <c r="N35" s="61">
        <f>I25</f>
        <v>42072.413223140502</v>
      </c>
      <c r="O35" s="61">
        <f>J25</f>
        <v>50907.62</v>
      </c>
      <c r="P35" s="59">
        <f t="shared" si="37"/>
        <v>0.99596411231306703</v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1</v>
      </c>
      <c r="M36" s="8">
        <f t="shared" si="36"/>
        <v>0.125</v>
      </c>
      <c r="N36" s="61">
        <f>N25</f>
        <v>170.48760330578511</v>
      </c>
      <c r="O36" s="61">
        <f>O25</f>
        <v>206.29</v>
      </c>
      <c r="P36" s="59">
        <f t="shared" si="37"/>
        <v>4.0358876869329699E-3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8</v>
      </c>
      <c r="M40" s="17">
        <f>SUM(M34:M39)</f>
        <v>1</v>
      </c>
      <c r="N40" s="84">
        <f>SUM(N34:N39)</f>
        <v>42242.90082644629</v>
      </c>
      <c r="O40" s="85">
        <f>SUM(O34:O39)</f>
        <v>51113.91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8</v>
      </c>
      <c r="C41" s="8">
        <f t="shared" si="32"/>
        <v>1</v>
      </c>
      <c r="D41" s="13">
        <f t="shared" si="33"/>
        <v>42242.90082644629</v>
      </c>
      <c r="E41" s="23">
        <f t="shared" si="34"/>
        <v>51113.91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8</v>
      </c>
      <c r="C46" s="17">
        <f>SUM(C34:C45)</f>
        <v>1</v>
      </c>
      <c r="D46" s="18">
        <f>SUM(D34:D45)</f>
        <v>42242.90082644629</v>
      </c>
      <c r="E46" s="18">
        <f>SUM(E34:E45)</f>
        <v>51113.91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22" zoomScale="80" zoomScaleNormal="80" workbookViewId="0">
      <selection activeCell="A21" sqref="A21:XFD21"/>
    </sheetView>
  </sheetViews>
  <sheetFormatPr baseColWidth="10" defaultColWidth="9.1796875" defaultRowHeight="14.5" x14ac:dyDescent="0.35"/>
  <cols>
    <col min="1" max="1" width="30.453125" style="27" customWidth="1"/>
    <col min="2" max="2" width="11.1796875" style="62" customWidth="1"/>
    <col min="3" max="3" width="10.7265625" style="27" customWidth="1"/>
    <col min="4" max="4" width="19.1796875" style="27" customWidth="1"/>
    <col min="5" max="5" width="19.726562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1" width="11.453125" style="27" customWidth="1"/>
    <col min="12" max="12" width="11.7265625" style="27" customWidth="1"/>
    <col min="13" max="13" width="10.7265625" style="27" customWidth="1"/>
    <col min="14" max="14" width="20.179687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Privada Julio Muñoz Ramonet (FJMR)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4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4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2</v>
      </c>
      <c r="H13" s="20">
        <f t="shared" ref="H13:H24" si="2">IF(G13,G13/$G$25,"")</f>
        <v>3.5087719298245612E-2</v>
      </c>
      <c r="I13" s="10">
        <f>'CONTRACTACIO 1r TR 2023'!I13+'CONTRACTACIO 2n TR 2023'!I13+'CONTRACTACIO 3r TR 2023'!I13+'CONTRACTACIO 4t TR 2023'!I13</f>
        <v>197719.91735537193</v>
      </c>
      <c r="J13" s="10">
        <f>'CONTRACTACIO 1r TR 2023'!J13+'CONTRACTACIO 2n TR 2023'!J13+'CONTRACTACIO 3r TR 2023'!J13+'CONTRACTACIO 4t TR 2023'!J13</f>
        <v>239241.1</v>
      </c>
      <c r="K13" s="21">
        <f t="shared" ref="K13:K24" si="3">IF(J13,J13/$J$25,"")</f>
        <v>0.49860206516349487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0</v>
      </c>
      <c r="H19" s="20" t="str">
        <f t="shared" si="2"/>
        <v/>
      </c>
      <c r="I19" s="13">
        <f>'CONTRACTACIO 1r TR 2023'!I19+'CONTRACTACIO 2n TR 2023'!I19+'CONTRACTACIO 3r TR 2023'!I19+'CONTRACTACIO 4t TR 2023'!I19</f>
        <v>0</v>
      </c>
      <c r="J19" s="13">
        <f>'CONTRACTACIO 1r TR 2023'!J19+'CONTRACTACIO 2n TR 2023'!J19+'CONTRACTACIO 3r TR 2023'!J19+'CONTRACTACIO 4t TR 2023'!J19</f>
        <v>0</v>
      </c>
      <c r="K19" s="21" t="str">
        <f t="shared" si="3"/>
        <v/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55</v>
      </c>
      <c r="H20" s="20">
        <f t="shared" si="2"/>
        <v>0.96491228070175439</v>
      </c>
      <c r="I20" s="13">
        <f>'CONTRACTACIO 1r TR 2023'!I20+'CONTRACTACIO 2n TR 2023'!I20+'CONTRACTACIO 3r TR 2023'!I20+'CONTRACTACIO 4t TR 2023'!I20</f>
        <v>198828.60966942148</v>
      </c>
      <c r="J20" s="13">
        <f>'CONTRACTACIO 1r TR 2023'!J20+'CONTRACTACIO 2n TR 2023'!J20+'CONTRACTACIO 3r TR 2023'!J20+'CONTRACTACIO 4t TR 2023'!J20</f>
        <v>240582.62459999998</v>
      </c>
      <c r="K20" s="21">
        <f t="shared" si="3"/>
        <v>0.50139793483650519</v>
      </c>
      <c r="L20" s="9">
        <f>'CONTRACTACIO 1r TR 2023'!L20+'CONTRACTACIO 2n TR 2023'!L20+'CONTRACTACIO 3r TR 2023'!L20+'CONTRACTACIO 4t TR 2023'!L20</f>
        <v>5</v>
      </c>
      <c r="M20" s="20">
        <f t="shared" si="4"/>
        <v>1</v>
      </c>
      <c r="N20" s="13">
        <f>'CONTRACTACIO 1r TR 2023'!N20+'CONTRACTACIO 2n TR 2023'!N20+'CONTRACTACIO 3r TR 2023'!N20+'CONTRACTACIO 4t TR 2023'!N20</f>
        <v>16254.487603305784</v>
      </c>
      <c r="O20" s="13">
        <f>'CONTRACTACIO 1r TR 2023'!O20+'CONTRACTACIO 2n TR 2023'!O20+'CONTRACTACIO 3r TR 2023'!O20+'CONTRACTACIO 4t TR 2023'!O20</f>
        <v>19667.930000000004</v>
      </c>
      <c r="P20" s="21">
        <f t="shared" si="5"/>
        <v>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40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40" customHeight="1" x14ac:dyDescent="0.3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57</v>
      </c>
      <c r="H25" s="17">
        <f t="shared" si="12"/>
        <v>1</v>
      </c>
      <c r="I25" s="18">
        <f t="shared" si="12"/>
        <v>396548.52702479344</v>
      </c>
      <c r="J25" s="18">
        <f t="shared" si="12"/>
        <v>479823.72459999996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16254.487603305784</v>
      </c>
      <c r="O25" s="18">
        <f t="shared" si="12"/>
        <v>19667.930000000004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1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4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35">
      <c r="A34" s="41" t="s">
        <v>25</v>
      </c>
      <c r="B34" s="9">
        <f t="shared" ref="B34:B43" si="13">B13+G13+L13+Q13+V13+AA13</f>
        <v>2</v>
      </c>
      <c r="C34" s="8">
        <f t="shared" ref="C34:C40" si="14">IF(B34,B34/$B$46,"")</f>
        <v>3.2258064516129031E-2</v>
      </c>
      <c r="D34" s="10">
        <f t="shared" ref="D34:D43" si="15">D13+I13+N13+S13+X13+AC13</f>
        <v>197719.91735537193</v>
      </c>
      <c r="E34" s="11">
        <f t="shared" ref="E34:E43" si="16">E13+J13+O13+T13+Y13+AD13</f>
        <v>239241.1</v>
      </c>
      <c r="F34" s="21">
        <f t="shared" ref="F34:F40" si="17">IF(E34,E34/$E$46,"")</f>
        <v>0.47896916354205693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57</v>
      </c>
      <c r="M35" s="8">
        <f t="shared" si="18"/>
        <v>0.91935483870967738</v>
      </c>
      <c r="N35" s="61">
        <f>I25</f>
        <v>396548.52702479344</v>
      </c>
      <c r="O35" s="61">
        <f>J25</f>
        <v>479823.72459999996</v>
      </c>
      <c r="P35" s="59">
        <f t="shared" si="19"/>
        <v>0.96062410689173505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5</v>
      </c>
      <c r="M36" s="8">
        <f t="shared" si="18"/>
        <v>8.0645161290322578E-2</v>
      </c>
      <c r="N36" s="61">
        <f>N25</f>
        <v>16254.487603305784</v>
      </c>
      <c r="O36" s="61">
        <f>O25</f>
        <v>19667.930000000004</v>
      </c>
      <c r="P36" s="59">
        <f t="shared" si="19"/>
        <v>3.9375893108264969E-2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4" t="s">
        <v>0</v>
      </c>
      <c r="K40" s="105"/>
      <c r="L40" s="83">
        <f>SUM(L34:L39)</f>
        <v>62</v>
      </c>
      <c r="M40" s="17">
        <f>SUM(M34:M39)</f>
        <v>1</v>
      </c>
      <c r="N40" s="84">
        <f>SUM(N34:N39)</f>
        <v>412803.01462809922</v>
      </c>
      <c r="O40" s="85">
        <f>SUM(O34:O39)</f>
        <v>499491.65459999995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60</v>
      </c>
      <c r="C41" s="8">
        <f>IF(B41,B41/$B$46,"")</f>
        <v>0.967741935483871</v>
      </c>
      <c r="D41" s="13">
        <f t="shared" si="15"/>
        <v>215083.09727272726</v>
      </c>
      <c r="E41" s="23">
        <f t="shared" si="16"/>
        <v>260250.55459999997</v>
      </c>
      <c r="F41" s="21">
        <f>IF(E41,E41/$E$46,"")</f>
        <v>0.52103083645794301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62</v>
      </c>
      <c r="C46" s="17">
        <f>SUM(C34:C45)</f>
        <v>1</v>
      </c>
      <c r="D46" s="18">
        <f>SUM(D34:D45)</f>
        <v>412803.01462809916</v>
      </c>
      <c r="E46" s="18">
        <f>SUM(E34:E45)</f>
        <v>499491.65460000001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Full1</vt:lpstr>
      <vt:lpstr>'2023 - CONTRACTACIÓ ANUAL'!Área_de_impresión</vt:lpstr>
      <vt:lpstr>'CONTRACTACIO 1r TR 2023'!Área_de_impresión</vt:lpstr>
      <vt:lpstr>'CONTRACTACIO 2n TR 2023'!Área_de_impresión</vt:lpstr>
      <vt:lpstr>'CONTRACTACIO 3r TR 2023'!Área_de_impresión</vt:lpstr>
      <vt:lpstr>'CONTRACTACIO 4t TR 2023'!Área_de_impresión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2024-01-10T11:24:45Z</dcterms:modified>
</cp:coreProperties>
</file>