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0" windowHeight="10890" tabRatio="700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  <sheet name="Full1" sheetId="8" r:id="rId6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J13" i="4" l="1"/>
  <c r="I13" i="4" l="1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T25" i="7" s="1"/>
  <c r="O37" i="7" s="1"/>
  <c r="Y13" i="7"/>
  <c r="Z13" i="7"/>
  <c r="AD13" i="7"/>
  <c r="AE13" i="7" s="1"/>
  <c r="E20" i="7"/>
  <c r="J20" i="7"/>
  <c r="O20" i="7"/>
  <c r="AD20" i="7"/>
  <c r="T20" i="7"/>
  <c r="U20" i="7"/>
  <c r="Y20" i="7"/>
  <c r="E21" i="7"/>
  <c r="J21" i="7"/>
  <c r="O21" i="7"/>
  <c r="O25" i="7" s="1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S25" i="7" s="1"/>
  <c r="N37" i="7" s="1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Q25" i="7" s="1"/>
  <c r="L37" i="7" s="1"/>
  <c r="V13" i="7"/>
  <c r="W13" i="7"/>
  <c r="AA13" i="7"/>
  <c r="B20" i="7"/>
  <c r="G20" i="7"/>
  <c r="B41" i="7" s="1"/>
  <c r="L20" i="7"/>
  <c r="AA20" i="7"/>
  <c r="Q20" i="7"/>
  <c r="R20" i="7"/>
  <c r="V20" i="7"/>
  <c r="B21" i="7"/>
  <c r="C21" i="7" s="1"/>
  <c r="G21" i="7"/>
  <c r="L21" i="7"/>
  <c r="L25" i="7" s="1"/>
  <c r="M21" i="7" s="1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R15" i="7" s="1"/>
  <c r="V15" i="7"/>
  <c r="W15" i="7"/>
  <c r="AA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J25" i="6"/>
  <c r="O35" i="6" s="1"/>
  <c r="K20" i="6"/>
  <c r="E25" i="6"/>
  <c r="O25" i="6"/>
  <c r="O36" i="6" s="1"/>
  <c r="Y25" i="6"/>
  <c r="O38" i="6" s="1"/>
  <c r="P38" i="6" s="1"/>
  <c r="T25" i="6"/>
  <c r="O37" i="6" s="1"/>
  <c r="AD25" i="6"/>
  <c r="O39" i="6"/>
  <c r="P39" i="6"/>
  <c r="I25" i="6"/>
  <c r="N35" i="6" s="1"/>
  <c r="D25" i="6"/>
  <c r="N34" i="6"/>
  <c r="N25" i="6"/>
  <c r="N36" i="6" s="1"/>
  <c r="X25" i="6"/>
  <c r="N38" i="6" s="1"/>
  <c r="S25" i="6"/>
  <c r="N37" i="6" s="1"/>
  <c r="AC25" i="6"/>
  <c r="N39" i="6"/>
  <c r="G25" i="6"/>
  <c r="H13" i="6" s="1"/>
  <c r="H15" i="6"/>
  <c r="B25" i="6"/>
  <c r="L34" i="6" s="1"/>
  <c r="M34" i="6" s="1"/>
  <c r="L25" i="6"/>
  <c r="L36" i="6"/>
  <c r="V25" i="6"/>
  <c r="L38" i="6" s="1"/>
  <c r="Q25" i="6"/>
  <c r="L37" i="6" s="1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F20" i="5" s="1"/>
  <c r="J25" i="5"/>
  <c r="O35" i="5" s="1"/>
  <c r="O25" i="5"/>
  <c r="O36" i="5" s="1"/>
  <c r="T25" i="5"/>
  <c r="O37" i="5"/>
  <c r="Y25" i="5"/>
  <c r="O38" i="5" s="1"/>
  <c r="Z18" i="5"/>
  <c r="D25" i="5"/>
  <c r="N34" i="5"/>
  <c r="I25" i="5"/>
  <c r="N35" i="5" s="1"/>
  <c r="N25" i="5"/>
  <c r="N36" i="5"/>
  <c r="S25" i="5"/>
  <c r="N37" i="5"/>
  <c r="X25" i="5"/>
  <c r="N38" i="5" s="1"/>
  <c r="B25" i="5"/>
  <c r="L34" i="5"/>
  <c r="G25" i="5"/>
  <c r="L35" i="5" s="1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6" i="5"/>
  <c r="Z17" i="5"/>
  <c r="Z19" i="5"/>
  <c r="Z20" i="5"/>
  <c r="Z21" i="5"/>
  <c r="W13" i="5"/>
  <c r="W14" i="5"/>
  <c r="W15" i="5"/>
  <c r="W16" i="5"/>
  <c r="W25" i="5" s="1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M21" i="4" s="1"/>
  <c r="M19" i="4"/>
  <c r="M15" i="4"/>
  <c r="M16" i="4"/>
  <c r="M17" i="4"/>
  <c r="M18" i="4"/>
  <c r="M24" i="4"/>
  <c r="J25" i="4"/>
  <c r="K13" i="4" s="1"/>
  <c r="K16" i="4"/>
  <c r="K17" i="4"/>
  <c r="I25" i="4"/>
  <c r="N35" i="4" s="1"/>
  <c r="G25" i="4"/>
  <c r="H21" i="4" s="1"/>
  <c r="H16" i="4"/>
  <c r="H17" i="4"/>
  <c r="E25" i="4"/>
  <c r="F18" i="4"/>
  <c r="F13" i="4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Y25" i="1"/>
  <c r="O38" i="1"/>
  <c r="I25" i="1"/>
  <c r="N35" i="1" s="1"/>
  <c r="N25" i="1"/>
  <c r="N36" i="1" s="1"/>
  <c r="D25" i="1"/>
  <c r="N34" i="1"/>
  <c r="X25" i="1"/>
  <c r="N38" i="1"/>
  <c r="G25" i="1"/>
  <c r="L35" i="1" s="1"/>
  <c r="H22" i="1"/>
  <c r="L25" i="1"/>
  <c r="M20" i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P25" i="1" s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46" i="1" s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C22" i="6"/>
  <c r="R25" i="4"/>
  <c r="W25" i="1"/>
  <c r="M25" i="1"/>
  <c r="F45" i="1"/>
  <c r="H19" i="6"/>
  <c r="M18" i="6"/>
  <c r="M13" i="6"/>
  <c r="P19" i="6"/>
  <c r="P14" i="6"/>
  <c r="Z21" i="6"/>
  <c r="H22" i="6"/>
  <c r="K22" i="6"/>
  <c r="AB25" i="6"/>
  <c r="AE25" i="6"/>
  <c r="M13" i="5"/>
  <c r="M25" i="5"/>
  <c r="AB25" i="5"/>
  <c r="M39" i="5"/>
  <c r="H22" i="5"/>
  <c r="K22" i="5"/>
  <c r="U25" i="5"/>
  <c r="M14" i="4"/>
  <c r="P21" i="4"/>
  <c r="AE25" i="4"/>
  <c r="H19" i="4"/>
  <c r="H22" i="4"/>
  <c r="K22" i="4"/>
  <c r="Z21" i="4"/>
  <c r="U25" i="4"/>
  <c r="AB25" i="4"/>
  <c r="L34" i="1"/>
  <c r="F20" i="1"/>
  <c r="O34" i="1"/>
  <c r="F13" i="1"/>
  <c r="C13" i="1"/>
  <c r="H16" i="1"/>
  <c r="H14" i="1"/>
  <c r="H18" i="1"/>
  <c r="H24" i="1"/>
  <c r="Z25" i="1"/>
  <c r="U25" i="1"/>
  <c r="X25" i="7"/>
  <c r="N39" i="7"/>
  <c r="Z18" i="6"/>
  <c r="C20" i="6"/>
  <c r="C13" i="6"/>
  <c r="F14" i="6"/>
  <c r="K15" i="6"/>
  <c r="R16" i="6"/>
  <c r="R25" i="6" s="1"/>
  <c r="U16" i="6"/>
  <c r="U13" i="6"/>
  <c r="H18" i="6"/>
  <c r="H24" i="6"/>
  <c r="H14" i="6"/>
  <c r="D35" i="7"/>
  <c r="K19" i="6"/>
  <c r="K14" i="6"/>
  <c r="K18" i="6"/>
  <c r="K21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W18" i="5"/>
  <c r="R16" i="5"/>
  <c r="K19" i="5"/>
  <c r="K20" i="5"/>
  <c r="C14" i="5"/>
  <c r="C13" i="5"/>
  <c r="C25" i="5" s="1"/>
  <c r="E25" i="7"/>
  <c r="F20" i="7" s="1"/>
  <c r="F23" i="7"/>
  <c r="B46" i="5"/>
  <c r="C34" i="5" s="1"/>
  <c r="F43" i="5"/>
  <c r="AE21" i="5"/>
  <c r="AE20" i="5"/>
  <c r="C20" i="5"/>
  <c r="F21" i="5"/>
  <c r="C43" i="6"/>
  <c r="B36" i="7"/>
  <c r="V25" i="7"/>
  <c r="D39" i="7"/>
  <c r="Y25" i="7"/>
  <c r="Z20" i="7"/>
  <c r="P15" i="4"/>
  <c r="P25" i="4" s="1"/>
  <c r="H15" i="4"/>
  <c r="H18" i="4"/>
  <c r="H14" i="4"/>
  <c r="K15" i="4"/>
  <c r="K14" i="4"/>
  <c r="K18" i="4"/>
  <c r="C15" i="4"/>
  <c r="F15" i="4"/>
  <c r="F25" i="4" s="1"/>
  <c r="P14" i="4"/>
  <c r="P13" i="4"/>
  <c r="P18" i="4"/>
  <c r="H24" i="4"/>
  <c r="K19" i="4"/>
  <c r="K20" i="4"/>
  <c r="K24" i="4"/>
  <c r="C14" i="4"/>
  <c r="F14" i="4"/>
  <c r="F20" i="4"/>
  <c r="W17" i="4"/>
  <c r="O38" i="4"/>
  <c r="E38" i="7"/>
  <c r="Z17" i="4"/>
  <c r="C18" i="4"/>
  <c r="O34" i="4"/>
  <c r="H13" i="4"/>
  <c r="M13" i="4"/>
  <c r="W20" i="4"/>
  <c r="M20" i="4"/>
  <c r="B46" i="4"/>
  <c r="C34" i="4" s="1"/>
  <c r="O36" i="4"/>
  <c r="P20" i="4"/>
  <c r="L36" i="4"/>
  <c r="P18" i="7"/>
  <c r="L35" i="4"/>
  <c r="F43" i="4"/>
  <c r="K22" i="7"/>
  <c r="Z14" i="7"/>
  <c r="B40" i="7"/>
  <c r="B25" i="7"/>
  <c r="C20" i="7" s="1"/>
  <c r="C24" i="7"/>
  <c r="B35" i="7"/>
  <c r="B37" i="7"/>
  <c r="AC25" i="7"/>
  <c r="N38" i="7" s="1"/>
  <c r="E37" i="7"/>
  <c r="B39" i="7"/>
  <c r="M15" i="7"/>
  <c r="D40" i="7"/>
  <c r="D38" i="7"/>
  <c r="E39" i="7"/>
  <c r="E35" i="7"/>
  <c r="D45" i="7"/>
  <c r="E40" i="7"/>
  <c r="E45" i="7"/>
  <c r="AA25" i="7"/>
  <c r="AB13" i="7" s="1"/>
  <c r="B45" i="7"/>
  <c r="D36" i="7"/>
  <c r="D37" i="7"/>
  <c r="C36" i="1"/>
  <c r="C35" i="1"/>
  <c r="B38" i="7"/>
  <c r="R17" i="7"/>
  <c r="H22" i="7"/>
  <c r="F38" i="1"/>
  <c r="P17" i="7"/>
  <c r="P16" i="7"/>
  <c r="F37" i="4"/>
  <c r="Z16" i="7"/>
  <c r="P39" i="1"/>
  <c r="F37" i="1"/>
  <c r="M16" i="7"/>
  <c r="F25" i="1"/>
  <c r="F43" i="1"/>
  <c r="F44" i="1"/>
  <c r="F24" i="7"/>
  <c r="C25" i="1"/>
  <c r="C22" i="7"/>
  <c r="C23" i="7"/>
  <c r="C40" i="1"/>
  <c r="C44" i="1"/>
  <c r="Z25" i="6"/>
  <c r="Z25" i="4"/>
  <c r="F25" i="6"/>
  <c r="F15" i="7"/>
  <c r="F22" i="7"/>
  <c r="F36" i="1"/>
  <c r="F35" i="1"/>
  <c r="F39" i="1"/>
  <c r="F40" i="1"/>
  <c r="C36" i="6"/>
  <c r="C25" i="6"/>
  <c r="C39" i="5"/>
  <c r="C43" i="5"/>
  <c r="P39" i="5"/>
  <c r="P37" i="5"/>
  <c r="AE25" i="5"/>
  <c r="C36" i="4"/>
  <c r="C43" i="4"/>
  <c r="W25" i="4"/>
  <c r="C45" i="1"/>
  <c r="C37" i="1"/>
  <c r="P38" i="1"/>
  <c r="C39" i="1"/>
  <c r="C15" i="7"/>
  <c r="K24" i="7"/>
  <c r="F37" i="6"/>
  <c r="C39" i="6"/>
  <c r="C37" i="6"/>
  <c r="F40" i="6"/>
  <c r="F36" i="6"/>
  <c r="C35" i="6"/>
  <c r="F35" i="6"/>
  <c r="U16" i="7"/>
  <c r="F45" i="6"/>
  <c r="P34" i="6"/>
  <c r="F39" i="6"/>
  <c r="AB18" i="7"/>
  <c r="AB19" i="7"/>
  <c r="C40" i="6"/>
  <c r="C45" i="6"/>
  <c r="C45" i="5"/>
  <c r="F39" i="5"/>
  <c r="F45" i="5"/>
  <c r="AE20" i="7"/>
  <c r="R16" i="7"/>
  <c r="C37" i="5"/>
  <c r="F37" i="5"/>
  <c r="C40" i="5"/>
  <c r="C35" i="5"/>
  <c r="F18" i="7"/>
  <c r="F40" i="5"/>
  <c r="F35" i="5"/>
  <c r="F21" i="7"/>
  <c r="F13" i="7"/>
  <c r="F14" i="7"/>
  <c r="F25" i="7" s="1"/>
  <c r="C41" i="5"/>
  <c r="L39" i="7"/>
  <c r="W20" i="7"/>
  <c r="W25" i="7"/>
  <c r="O39" i="7"/>
  <c r="Z21" i="7"/>
  <c r="Z25" i="7"/>
  <c r="AE18" i="7"/>
  <c r="AE21" i="7"/>
  <c r="AE17" i="7"/>
  <c r="F35" i="4"/>
  <c r="F36" i="4"/>
  <c r="K18" i="7"/>
  <c r="C38" i="4"/>
  <c r="C35" i="4"/>
  <c r="F38" i="4"/>
  <c r="F45" i="4"/>
  <c r="C45" i="4"/>
  <c r="K15" i="7"/>
  <c r="K14" i="7"/>
  <c r="K16" i="7"/>
  <c r="K19" i="7"/>
  <c r="AB20" i="7"/>
  <c r="AB17" i="7"/>
  <c r="C18" i="7"/>
  <c r="C14" i="7"/>
  <c r="C40" i="4"/>
  <c r="C39" i="4"/>
  <c r="C13" i="7"/>
  <c r="F39" i="4"/>
  <c r="M19" i="7"/>
  <c r="M18" i="7"/>
  <c r="M13" i="7"/>
  <c r="F40" i="4"/>
  <c r="P13" i="7"/>
  <c r="P15" i="7"/>
  <c r="P14" i="7"/>
  <c r="P19" i="7"/>
  <c r="M14" i="7"/>
  <c r="H15" i="7"/>
  <c r="H19" i="7"/>
  <c r="H16" i="7"/>
  <c r="H14" i="7"/>
  <c r="H18" i="7"/>
  <c r="H24" i="7"/>
  <c r="P34" i="1"/>
  <c r="P37" i="1"/>
  <c r="M38" i="1"/>
  <c r="M34" i="1"/>
  <c r="F40" i="7"/>
  <c r="F43" i="7"/>
  <c r="C38" i="7"/>
  <c r="C43" i="7"/>
  <c r="P37" i="4"/>
  <c r="P38" i="4"/>
  <c r="F38" i="7"/>
  <c r="M37" i="4"/>
  <c r="M38" i="4"/>
  <c r="F39" i="7"/>
  <c r="F35" i="7"/>
  <c r="F45" i="7"/>
  <c r="F37" i="7"/>
  <c r="C37" i="7"/>
  <c r="C40" i="7"/>
  <c r="C39" i="7"/>
  <c r="C35" i="7"/>
  <c r="C45" i="7"/>
  <c r="M39" i="7"/>
  <c r="P39" i="7"/>
  <c r="M25" i="6" l="1"/>
  <c r="D42" i="7"/>
  <c r="H20" i="6"/>
  <c r="L35" i="6"/>
  <c r="L40" i="6" s="1"/>
  <c r="P20" i="6"/>
  <c r="P25" i="6" s="1"/>
  <c r="E46" i="6"/>
  <c r="D46" i="6"/>
  <c r="B46" i="6"/>
  <c r="W25" i="6"/>
  <c r="L38" i="7"/>
  <c r="R13" i="7"/>
  <c r="R25" i="7" s="1"/>
  <c r="U25" i="6"/>
  <c r="U13" i="7"/>
  <c r="U25" i="7" s="1"/>
  <c r="O40" i="6"/>
  <c r="P35" i="6" s="1"/>
  <c r="D34" i="7"/>
  <c r="N40" i="6"/>
  <c r="H25" i="6"/>
  <c r="K13" i="6"/>
  <c r="K25" i="6" s="1"/>
  <c r="P21" i="5"/>
  <c r="P25" i="5" s="1"/>
  <c r="E46" i="5"/>
  <c r="F41" i="5" s="1"/>
  <c r="M36" i="5"/>
  <c r="F42" i="5"/>
  <c r="C42" i="5"/>
  <c r="D46" i="5"/>
  <c r="H21" i="5"/>
  <c r="H20" i="5"/>
  <c r="F36" i="5"/>
  <c r="F25" i="5"/>
  <c r="O34" i="7"/>
  <c r="O34" i="5"/>
  <c r="F34" i="5"/>
  <c r="C36" i="5"/>
  <c r="C46" i="5" s="1"/>
  <c r="AB15" i="7"/>
  <c r="AB25" i="7" s="1"/>
  <c r="K13" i="5"/>
  <c r="K25" i="5" s="1"/>
  <c r="P21" i="7"/>
  <c r="O36" i="7"/>
  <c r="N25" i="7"/>
  <c r="N36" i="7" s="1"/>
  <c r="B42" i="7"/>
  <c r="C42" i="4"/>
  <c r="M25" i="4"/>
  <c r="E46" i="4"/>
  <c r="F41" i="4" s="1"/>
  <c r="O35" i="4"/>
  <c r="K21" i="4"/>
  <c r="E42" i="7"/>
  <c r="H20" i="4"/>
  <c r="H25" i="4" s="1"/>
  <c r="C25" i="7"/>
  <c r="P20" i="7"/>
  <c r="D41" i="7"/>
  <c r="M20" i="7"/>
  <c r="M25" i="7" s="1"/>
  <c r="C41" i="4"/>
  <c r="D25" i="7"/>
  <c r="N34" i="7" s="1"/>
  <c r="D46" i="4"/>
  <c r="N40" i="4"/>
  <c r="L40" i="4"/>
  <c r="M35" i="4" s="1"/>
  <c r="L34" i="7"/>
  <c r="C20" i="4"/>
  <c r="C25" i="4" s="1"/>
  <c r="E41" i="7"/>
  <c r="K20" i="1"/>
  <c r="J25" i="7"/>
  <c r="O35" i="7" s="1"/>
  <c r="K21" i="1"/>
  <c r="H20" i="1"/>
  <c r="B46" i="1"/>
  <c r="C41" i="1" s="1"/>
  <c r="N40" i="1"/>
  <c r="M36" i="1"/>
  <c r="L36" i="7"/>
  <c r="E46" i="1"/>
  <c r="F41" i="1" s="1"/>
  <c r="C42" i="1"/>
  <c r="H13" i="1"/>
  <c r="H21" i="1"/>
  <c r="C34" i="1"/>
  <c r="AE15" i="7"/>
  <c r="AE25" i="7" s="1"/>
  <c r="Z15" i="5"/>
  <c r="Z25" i="5" s="1"/>
  <c r="AD25" i="7"/>
  <c r="O38" i="7" s="1"/>
  <c r="E36" i="7"/>
  <c r="N40" i="5"/>
  <c r="R15" i="5"/>
  <c r="R25" i="5" s="1"/>
  <c r="L40" i="5"/>
  <c r="M37" i="5" s="1"/>
  <c r="H13" i="5"/>
  <c r="E34" i="7"/>
  <c r="K25" i="4"/>
  <c r="O40" i="4"/>
  <c r="P36" i="4" s="1"/>
  <c r="I25" i="7"/>
  <c r="N35" i="7" s="1"/>
  <c r="C46" i="4"/>
  <c r="O40" i="1"/>
  <c r="P36" i="1" s="1"/>
  <c r="K13" i="1"/>
  <c r="K25" i="1" s="1"/>
  <c r="L40" i="1"/>
  <c r="M35" i="1" s="1"/>
  <c r="G25" i="7"/>
  <c r="B34" i="7"/>
  <c r="F41" i="6" l="1"/>
  <c r="F42" i="6"/>
  <c r="P36" i="6"/>
  <c r="M35" i="6"/>
  <c r="M36" i="6"/>
  <c r="C34" i="6"/>
  <c r="C42" i="6"/>
  <c r="P25" i="7"/>
  <c r="F34" i="6"/>
  <c r="C41" i="6"/>
  <c r="D46" i="7"/>
  <c r="M38" i="6"/>
  <c r="P37" i="6"/>
  <c r="M37" i="6"/>
  <c r="F46" i="5"/>
  <c r="H25" i="5"/>
  <c r="O40" i="5"/>
  <c r="M34" i="5"/>
  <c r="K21" i="7"/>
  <c r="M35" i="5"/>
  <c r="E46" i="7"/>
  <c r="F41" i="7" s="1"/>
  <c r="F42" i="4"/>
  <c r="F34" i="4"/>
  <c r="M36" i="4"/>
  <c r="P35" i="4"/>
  <c r="P34" i="4"/>
  <c r="N40" i="7"/>
  <c r="M34" i="4"/>
  <c r="M40" i="4" s="1"/>
  <c r="K13" i="7"/>
  <c r="O40" i="7"/>
  <c r="K20" i="7"/>
  <c r="L35" i="7"/>
  <c r="L40" i="7" s="1"/>
  <c r="M38" i="7" s="1"/>
  <c r="H20" i="7"/>
  <c r="H25" i="1"/>
  <c r="P35" i="1"/>
  <c r="P40" i="1" s="1"/>
  <c r="M40" i="1"/>
  <c r="C46" i="1"/>
  <c r="F34" i="1"/>
  <c r="F42" i="1"/>
  <c r="H21" i="7"/>
  <c r="P38" i="5"/>
  <c r="M38" i="5"/>
  <c r="B46" i="7"/>
  <c r="H13" i="7"/>
  <c r="F46" i="6" l="1"/>
  <c r="P40" i="6"/>
  <c r="C46" i="6"/>
  <c r="M40" i="6"/>
  <c r="P38" i="7"/>
  <c r="P37" i="7"/>
  <c r="P35" i="5"/>
  <c r="P36" i="5"/>
  <c r="F42" i="7"/>
  <c r="F36" i="7"/>
  <c r="F34" i="7"/>
  <c r="P34" i="5"/>
  <c r="P40" i="5" s="1"/>
  <c r="M40" i="5"/>
  <c r="F46" i="4"/>
  <c r="H25" i="7"/>
  <c r="M34" i="7"/>
  <c r="P35" i="7"/>
  <c r="P34" i="7"/>
  <c r="P36" i="7"/>
  <c r="P40" i="4"/>
  <c r="K25" i="7"/>
  <c r="C42" i="7"/>
  <c r="C41" i="7"/>
  <c r="F46" i="1"/>
  <c r="M36" i="7"/>
  <c r="C34" i="7"/>
  <c r="C36" i="7"/>
  <c r="M35" i="7"/>
  <c r="M37" i="7"/>
  <c r="F46" i="7" l="1"/>
  <c r="P40" i="7"/>
  <c r="C46" i="7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<sst xmlns="http://schemas.openxmlformats.org/spreadsheetml/2006/main" count="457" uniqueCount="62">
  <si>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</si>
  <si>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</si>
  <si>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</si>
  <si>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</si>
  <si>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</si>
  <si>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</si>
  <si>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</si>
  <si>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</si>
  <si>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</si>
  <si>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</si>
  <si>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</si>
  <si>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</si>
  <si>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</si>
  <si>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</si>
  <si>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</si>
  <si>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</si>
  <si>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</si>
  <si>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</si>
  <si>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</si>
  <si>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</si>
  <si>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</si>
  <si>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</si>
  <si>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</si>
  <si>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</si>
  <si>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</si>
  <si>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</si>
  <si>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</si>
  <si>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</si>
  <si>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</si>
  <si>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</si>
  <si>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</si>
  <si>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</si>
  <si>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</si>
  <si>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</si>
  <si>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</si>
  <si>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</si>
  <si>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</si>
  <si>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</si>
  <si>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</si>
  <si>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</si>
  <si>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</si>
  <si>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</si>
  <si>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</si>
  <si>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</si>
  <si>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</si>
  <si>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</si>
  <si>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</si>
  <si>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</si>
  <si>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</si>
  <si>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</si>
  <si>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</si>
  <si>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</si>
  <si>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</si>
  <si>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</si>
  <si>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</si>
  <si>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</si>
  <si>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</si>
  <si>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</si>
  <si>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</si>
  <si>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</si>
  <si>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</si>
  <si>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Fundació Museu Picasso de Barcelona (FMPB)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</si>
</sst>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2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68</c:v>
                </c:pt>
                <c:pt idx="8">
                  <c:v>881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2"/>
                <c:pt idx="0">
                  <c:v>1930352.4700000002</c:v>
                </c:pt>
                <c:pt idx="1">
                  <c:v>0</c:v>
                </c:pt>
                <c:pt idx="2">
                  <c:v>56123.79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967988.13</c:v>
                </c:pt>
                <c:pt idx="8">
                  <c:v>748345.32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3</c:v>
                </c:pt>
                <c:pt idx="1">
                  <c:v>722</c:v>
                </c:pt>
                <c:pt idx="2">
                  <c:v>231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106722.51000000001</c:v>
                </c:pt>
                <c:pt idx="1">
                  <c:v>3358484.36</c:v>
                </c:pt>
                <c:pt idx="2">
                  <c:v>181479.05000000002</c:v>
                </c:pt>
                <c:pt idx="3">
                  <c:v>0</c:v>
                </c:pt>
                <c:pt idx="4">
                  <c:v>56123.79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7" zoomScale="150" zoomScaleNormal="150" workbookViewId="0">
      <selection activeCell="G13" sqref="G13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45215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">
      <c r="A11" s="120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7.0422535211267607E-3</v>
      </c>
      <c r="I13" s="4">
        <v>30837.5</v>
      </c>
      <c r="J13" s="5">
        <v>37313.379999999997</v>
      </c>
      <c r="K13" s="21">
        <f t="shared" ref="K13:K24" si="3">IF(J13,J13/$J$25,"")</f>
        <v>0.12346971071956532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13</v>
      </c>
      <c r="H20" s="66">
        <f t="shared" si="2"/>
        <v>9.154929577464789E-2</v>
      </c>
      <c r="I20" s="69">
        <v>118291.46</v>
      </c>
      <c r="J20" s="70">
        <v>143132.67000000001</v>
      </c>
      <c r="K20" s="67">
        <f t="shared" si="3"/>
        <v>0.4736249934854202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128</v>
      </c>
      <c r="H21" s="20">
        <f t="shared" si="2"/>
        <v>0.90140845070422537</v>
      </c>
      <c r="I21" s="98">
        <v>104066.19</v>
      </c>
      <c r="J21" s="98">
        <v>121760.7</v>
      </c>
      <c r="K21" s="21">
        <f t="shared" si="3"/>
        <v>0.4029052957950145</v>
      </c>
      <c r="L21" s="2">
        <v>42</v>
      </c>
      <c r="M21" s="20">
        <f t="shared" si="4"/>
        <v>1</v>
      </c>
      <c r="N21" s="6">
        <v>24324.37</v>
      </c>
      <c r="O21" s="7">
        <v>29235.87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142</v>
      </c>
      <c r="H25" s="17">
        <f t="shared" si="12"/>
        <v>1</v>
      </c>
      <c r="I25" s="18">
        <f t="shared" si="12"/>
        <v>253195.15000000002</v>
      </c>
      <c r="J25" s="18">
        <f t="shared" si="12"/>
        <v>302206.75</v>
      </c>
      <c r="K25" s="19">
        <f t="shared" si="12"/>
        <v>1</v>
      </c>
      <c r="L25" s="16">
        <f t="shared" si="12"/>
        <v>42</v>
      </c>
      <c r="M25" s="17">
        <f t="shared" si="12"/>
        <v>1</v>
      </c>
      <c r="N25" s="18">
        <f t="shared" si="12"/>
        <v>24324.37</v>
      </c>
      <c r="O25" s="18">
        <f t="shared" si="12"/>
        <v>29235.87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customHeight="1" x14ac:dyDescent="0.25">
      <c r="A27" s="126" t="s">
        <v>55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7" t="s">
        <v>56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5.434782608695652E-3</v>
      </c>
      <c r="D34" s="10">
        <f t="shared" ref="D34:D45" si="15">D13+I13+N13+S13+AC13+X13</f>
        <v>30837.5</v>
      </c>
      <c r="E34" s="11">
        <f t="shared" ref="E34:E45" si="16">E13+J13+O13+T13+AD13+Y13</f>
        <v>37313.379999999997</v>
      </c>
      <c r="F34" s="21">
        <f t="shared" ref="F34:F43" si="17">IF(E34,E34/$E$46,"")</f>
        <v>0.11257870215966793</v>
      </c>
      <c r="J34" s="151" t="s">
        <v>3</v>
      </c>
      <c r="K34" s="152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7" t="s">
        <v>1</v>
      </c>
      <c r="K35" s="148"/>
      <c r="L35" s="60">
        <f>G25</f>
        <v>142</v>
      </c>
      <c r="M35" s="8">
        <f t="shared" si="18"/>
        <v>0.77173913043478259</v>
      </c>
      <c r="N35" s="61">
        <f>I25</f>
        <v>253195.15000000002</v>
      </c>
      <c r="O35" s="61">
        <f>J25</f>
        <v>302206.75</v>
      </c>
      <c r="P35" s="59">
        <f t="shared" si="19"/>
        <v>0.91179206222784503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7" t="s">
        <v>2</v>
      </c>
      <c r="K36" s="148"/>
      <c r="L36" s="60">
        <f>L25</f>
        <v>42</v>
      </c>
      <c r="M36" s="8">
        <f t="shared" si="18"/>
        <v>0.22826086956521738</v>
      </c>
      <c r="N36" s="61">
        <f>N25</f>
        <v>24324.37</v>
      </c>
      <c r="O36" s="61">
        <f>O25</f>
        <v>29235.87</v>
      </c>
      <c r="P36" s="59">
        <f t="shared" si="19"/>
        <v>8.8207937772154951E-2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7" t="s">
        <v>34</v>
      </c>
      <c r="K37" s="148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7" t="s">
        <v>5</v>
      </c>
      <c r="K38" s="148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7" t="s">
        <v>4</v>
      </c>
      <c r="K39" s="148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9" t="s">
        <v>0</v>
      </c>
      <c r="K40" s="150"/>
      <c r="L40" s="83">
        <f>SUM(L34:L39)</f>
        <v>184</v>
      </c>
      <c r="M40" s="17">
        <f>SUM(M34:M39)</f>
        <v>1</v>
      </c>
      <c r="N40" s="84">
        <f>SUM(N34:N39)</f>
        <v>277519.52</v>
      </c>
      <c r="O40" s="85">
        <f>SUM(O34:O39)</f>
        <v>331442.62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13</v>
      </c>
      <c r="C41" s="8">
        <f t="shared" si="14"/>
        <v>7.0652173913043473E-2</v>
      </c>
      <c r="D41" s="13">
        <f t="shared" si="15"/>
        <v>118291.46</v>
      </c>
      <c r="E41" s="23">
        <f t="shared" si="16"/>
        <v>143132.67000000001</v>
      </c>
      <c r="F41" s="21">
        <f t="shared" si="17"/>
        <v>0.431847509532721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50</v>
      </c>
      <c r="B42" s="12">
        <f t="shared" si="13"/>
        <v>170</v>
      </c>
      <c r="C42" s="8">
        <f t="shared" si="14"/>
        <v>0.92391304347826086</v>
      </c>
      <c r="D42" s="13">
        <f t="shared" si="15"/>
        <v>128390.56</v>
      </c>
      <c r="E42" s="14">
        <f t="shared" si="16"/>
        <v>150996.57</v>
      </c>
      <c r="F42" s="21">
        <f t="shared" si="17"/>
        <v>0.45557378830761114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184</v>
      </c>
      <c r="C46" s="17">
        <f>SUM(C34:C45)</f>
        <v>1</v>
      </c>
      <c r="D46" s="18">
        <f>SUM(D34:D45)</f>
        <v>277519.52</v>
      </c>
      <c r="E46" s="18">
        <f>SUM(E34:E45)</f>
        <v>331442.62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C10" zoomScaleNormal="100" workbookViewId="0">
      <selection activeCell="R13" sqref="R13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45215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Fundació Museu Picasso de Barcelona (FMPB)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">
      <c r="A11" s="120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9.1743119266055051E-3</v>
      </c>
      <c r="I13" s="102">
        <f>580459.41+37608.19</f>
        <v>618067.60000000009</v>
      </c>
      <c r="J13" s="5">
        <f>702355.89+45505.9</f>
        <v>747861.79</v>
      </c>
      <c r="K13" s="21">
        <f t="shared" ref="K13:K21" si="3">IF(J13,J13/$J$25,"")</f>
        <v>0.69819137349307381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1</v>
      </c>
      <c r="C20" s="66">
        <f t="shared" si="0"/>
        <v>1</v>
      </c>
      <c r="D20" s="69">
        <v>39492.71</v>
      </c>
      <c r="E20" s="70">
        <v>47786.18</v>
      </c>
      <c r="F20" s="21">
        <f t="shared" si="1"/>
        <v>1</v>
      </c>
      <c r="G20" s="68">
        <v>13</v>
      </c>
      <c r="H20" s="66">
        <f t="shared" si="2"/>
        <v>5.9633027522935783E-2</v>
      </c>
      <c r="I20" s="69">
        <v>140584.26</v>
      </c>
      <c r="J20" s="70">
        <v>174154.72</v>
      </c>
      <c r="K20" s="21">
        <f t="shared" si="3"/>
        <v>0.16258796048010649</v>
      </c>
      <c r="L20" s="68">
        <v>2</v>
      </c>
      <c r="M20" s="66">
        <f t="shared" si="4"/>
        <v>3.5714285714285712E-2</v>
      </c>
      <c r="N20" s="69">
        <v>13524.28</v>
      </c>
      <c r="O20" s="70">
        <v>16364.33</v>
      </c>
      <c r="P20" s="67">
        <f t="shared" si="5"/>
        <v>0.2994206572300927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203</v>
      </c>
      <c r="H21" s="20">
        <f t="shared" si="2"/>
        <v>0.93119266055045868</v>
      </c>
      <c r="I21" s="6">
        <v>132406.29999999999</v>
      </c>
      <c r="J21" s="7">
        <v>149125.04</v>
      </c>
      <c r="K21" s="21">
        <f t="shared" si="3"/>
        <v>0.13922066602681971</v>
      </c>
      <c r="L21" s="2">
        <v>54</v>
      </c>
      <c r="M21" s="20">
        <f t="shared" si="4"/>
        <v>0.9642857142857143</v>
      </c>
      <c r="N21" s="6">
        <v>32450.43</v>
      </c>
      <c r="O21" s="7">
        <v>38288.980000000003</v>
      </c>
      <c r="P21" s="21">
        <f t="shared" si="5"/>
        <v>0.7005793427699073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39492.71</v>
      </c>
      <c r="E25" s="18">
        <f t="shared" si="32"/>
        <v>47786.18</v>
      </c>
      <c r="F25" s="19">
        <f t="shared" si="32"/>
        <v>1</v>
      </c>
      <c r="G25" s="16">
        <f t="shared" si="32"/>
        <v>218</v>
      </c>
      <c r="H25" s="17">
        <f t="shared" si="32"/>
        <v>1</v>
      </c>
      <c r="I25" s="18">
        <f t="shared" si="32"/>
        <v>891058.16000000015</v>
      </c>
      <c r="J25" s="18">
        <f t="shared" si="32"/>
        <v>1071141.55</v>
      </c>
      <c r="K25" s="19">
        <f t="shared" si="32"/>
        <v>1</v>
      </c>
      <c r="L25" s="16">
        <f t="shared" si="32"/>
        <v>56</v>
      </c>
      <c r="M25" s="17">
        <f t="shared" si="32"/>
        <v>1</v>
      </c>
      <c r="N25" s="18">
        <f t="shared" si="32"/>
        <v>45974.71</v>
      </c>
      <c r="O25" s="18">
        <f t="shared" si="32"/>
        <v>54653.310000000005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15" customHeight="1" x14ac:dyDescent="0.25">
      <c r="A27" s="126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8" t="str">
        <f>'CONTRACTACIO 1r TR 2023'!A28:Q28</f>
        <v>https://bcnroc.ajuntament.barcelona.cat/jspui/bitstream/11703/128073/5/GM_pressupost-general_2023.pdf#page=269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4"/>
      <c r="B32" s="111"/>
      <c r="C32" s="112"/>
      <c r="D32" s="112"/>
      <c r="E32" s="112"/>
      <c r="F32" s="113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2</v>
      </c>
      <c r="C34" s="8">
        <f t="shared" ref="C34:C45" si="34">IF(B34,B34/$B$46,"")</f>
        <v>7.2727272727272727E-3</v>
      </c>
      <c r="D34" s="10">
        <f t="shared" ref="D34:D45" si="35">D13+I13+N13+S13+AC13+X13</f>
        <v>618067.60000000009</v>
      </c>
      <c r="E34" s="11">
        <f t="shared" ref="E34:E45" si="36">E13+J13+O13+T13+AD13+Y13</f>
        <v>747861.79</v>
      </c>
      <c r="F34" s="21">
        <f t="shared" ref="F34:F42" si="37">IF(E34,E34/$E$46,"")</f>
        <v>0.6372476757122798</v>
      </c>
      <c r="J34" s="151" t="s">
        <v>3</v>
      </c>
      <c r="K34" s="152"/>
      <c r="L34" s="57">
        <f>B25</f>
        <v>1</v>
      </c>
      <c r="M34" s="8">
        <f t="shared" ref="M34:M39" si="38">IF(L34,L34/$L$40,"")</f>
        <v>3.6363636363636364E-3</v>
      </c>
      <c r="N34" s="58">
        <f>D25</f>
        <v>39492.71</v>
      </c>
      <c r="O34" s="58">
        <f>E25</f>
        <v>47786.18</v>
      </c>
      <c r="P34" s="59">
        <f t="shared" ref="P34:P39" si="39">IF(O34,O34/$O$40,"")</f>
        <v>4.0718261774235889E-2</v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7" t="s">
        <v>1</v>
      </c>
      <c r="K35" s="148"/>
      <c r="L35" s="60">
        <f>G25</f>
        <v>218</v>
      </c>
      <c r="M35" s="8">
        <f t="shared" si="38"/>
        <v>0.79272727272727272</v>
      </c>
      <c r="N35" s="61">
        <f>I25</f>
        <v>891058.16000000015</v>
      </c>
      <c r="O35" s="61">
        <f>J25</f>
        <v>1071141.55</v>
      </c>
      <c r="P35" s="59">
        <f t="shared" si="39"/>
        <v>0.91271204415504192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7" t="s">
        <v>2</v>
      </c>
      <c r="K36" s="148"/>
      <c r="L36" s="60">
        <f>L25</f>
        <v>56</v>
      </c>
      <c r="M36" s="8">
        <f t="shared" si="38"/>
        <v>0.20363636363636364</v>
      </c>
      <c r="N36" s="61">
        <f>N25</f>
        <v>45974.71</v>
      </c>
      <c r="O36" s="61">
        <f>O25</f>
        <v>54653.310000000005</v>
      </c>
      <c r="P36" s="59">
        <f t="shared" si="39"/>
        <v>4.6569694070722208E-2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7" t="s">
        <v>34</v>
      </c>
      <c r="K37" s="148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7" t="s">
        <v>5</v>
      </c>
      <c r="K38" s="148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7" t="s">
        <v>4</v>
      </c>
      <c r="K39" s="148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9" t="s">
        <v>0</v>
      </c>
      <c r="K40" s="150"/>
      <c r="L40" s="83">
        <f>SUM(L34:L39)</f>
        <v>275</v>
      </c>
      <c r="M40" s="17">
        <f>SUM(M34:M39)</f>
        <v>1</v>
      </c>
      <c r="N40" s="84">
        <f>SUM(N34:N39)</f>
        <v>976525.58000000007</v>
      </c>
      <c r="O40" s="85">
        <f>SUM(O34:O39)</f>
        <v>1173581.04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16</v>
      </c>
      <c r="C41" s="8">
        <f t="shared" si="34"/>
        <v>5.8181818181818182E-2</v>
      </c>
      <c r="D41" s="13">
        <f t="shared" si="35"/>
        <v>193601.25</v>
      </c>
      <c r="E41" s="23">
        <f t="shared" si="36"/>
        <v>238305.22999999998</v>
      </c>
      <c r="F41" s="21">
        <f t="shared" si="37"/>
        <v>0.20305817994469302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257</v>
      </c>
      <c r="C42" s="8">
        <f t="shared" si="34"/>
        <v>0.93454545454545457</v>
      </c>
      <c r="D42" s="13">
        <f t="shared" si="35"/>
        <v>164856.72999999998</v>
      </c>
      <c r="E42" s="14">
        <f t="shared" si="36"/>
        <v>187414.02000000002</v>
      </c>
      <c r="F42" s="21">
        <f t="shared" si="37"/>
        <v>0.15969414434302723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275</v>
      </c>
      <c r="C46" s="17">
        <f>SUM(C34:C45)</f>
        <v>1</v>
      </c>
      <c r="D46" s="18">
        <f>SUM(D34:D45)</f>
        <v>976525.58000000007</v>
      </c>
      <c r="E46" s="18">
        <f>SUM(E34:E45)</f>
        <v>1173581.04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Normal="100" workbookViewId="0">
      <selection activeCell="X15" activeCellId="1" sqref="I13 X15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45215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Fundació Museu Picasso de Barcelona (FMPB)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">
      <c r="A11" s="120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">
      <c r="A12" s="121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3" si="2">IF(G13,G13/$G$25,"")</f>
        <v>1.3793103448275862E-2</v>
      </c>
      <c r="I13" s="4">
        <v>809638</v>
      </c>
      <c r="J13" s="5">
        <v>916358.95</v>
      </c>
      <c r="K13" s="21">
        <f t="shared" ref="K13:K23" si="3">IF(J13,J13/$J$25,"")</f>
        <v>0.69308599563063977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>
        <v>1</v>
      </c>
      <c r="W15" s="20">
        <f t="shared" si="8"/>
        <v>1</v>
      </c>
      <c r="X15" s="6">
        <v>56123.79</v>
      </c>
      <c r="Y15" s="6">
        <v>56123.79</v>
      </c>
      <c r="Z15" s="21">
        <f t="shared" si="9"/>
        <v>1</v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2</v>
      </c>
      <c r="C20" s="66">
        <f t="shared" si="0"/>
        <v>1</v>
      </c>
      <c r="D20" s="69">
        <v>48707.71</v>
      </c>
      <c r="E20" s="70">
        <v>58936.33</v>
      </c>
      <c r="F20" s="21">
        <f t="shared" si="1"/>
        <v>1</v>
      </c>
      <c r="G20" s="68">
        <v>16</v>
      </c>
      <c r="H20" s="66">
        <f t="shared" si="2"/>
        <v>0.1103448275862069</v>
      </c>
      <c r="I20" s="69">
        <v>262794.31</v>
      </c>
      <c r="J20" s="70">
        <v>281489.23</v>
      </c>
      <c r="K20" s="67">
        <f t="shared" si="3"/>
        <v>0.21290373519443678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127</v>
      </c>
      <c r="H21" s="20">
        <f t="shared" si="2"/>
        <v>0.87586206896551722</v>
      </c>
      <c r="I21" s="6">
        <v>110101.8</v>
      </c>
      <c r="J21" s="7">
        <v>124295.03999999999</v>
      </c>
      <c r="K21" s="21">
        <f t="shared" si="3"/>
        <v>9.4010269174923417E-2</v>
      </c>
      <c r="L21" s="2">
        <v>53</v>
      </c>
      <c r="M21" s="20">
        <f t="shared" si="4"/>
        <v>1</v>
      </c>
      <c r="N21" s="6">
        <v>34100.81</v>
      </c>
      <c r="O21" s="7">
        <v>40874.01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2</v>
      </c>
      <c r="C25" s="17">
        <f t="shared" si="22"/>
        <v>1</v>
      </c>
      <c r="D25" s="18">
        <f t="shared" si="22"/>
        <v>48707.71</v>
      </c>
      <c r="E25" s="18">
        <f t="shared" si="22"/>
        <v>58936.33</v>
      </c>
      <c r="F25" s="19">
        <f t="shared" si="22"/>
        <v>1</v>
      </c>
      <c r="G25" s="16">
        <f t="shared" si="22"/>
        <v>145</v>
      </c>
      <c r="H25" s="17">
        <f t="shared" si="22"/>
        <v>1</v>
      </c>
      <c r="I25" s="18">
        <f t="shared" si="22"/>
        <v>1182534.1100000001</v>
      </c>
      <c r="J25" s="18">
        <f t="shared" si="22"/>
        <v>1322143.22</v>
      </c>
      <c r="K25" s="19">
        <f t="shared" si="22"/>
        <v>1</v>
      </c>
      <c r="L25" s="16">
        <f t="shared" si="22"/>
        <v>53</v>
      </c>
      <c r="M25" s="17">
        <f t="shared" si="22"/>
        <v>1</v>
      </c>
      <c r="N25" s="18">
        <f t="shared" si="22"/>
        <v>34100.81</v>
      </c>
      <c r="O25" s="18">
        <f t="shared" si="22"/>
        <v>40874.01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1</v>
      </c>
      <c r="W25" s="17">
        <f t="shared" si="22"/>
        <v>1</v>
      </c>
      <c r="X25" s="18">
        <f t="shared" si="22"/>
        <v>56123.79</v>
      </c>
      <c r="Y25" s="18">
        <f t="shared" si="22"/>
        <v>56123.79</v>
      </c>
      <c r="Z25" s="19">
        <f t="shared" si="22"/>
        <v>1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15" customHeight="1" x14ac:dyDescent="0.35">
      <c r="A27" s="126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5">
      <c r="A28" s="128" t="str">
        <f>'CONTRACTACIO 1r TR 2023'!A28:Q28</f>
        <v>https://bcnroc.ajuntament.barcelona.cat/jspui/bitstream/11703/128073/5/GM_pressupost-general_2023.pdf#page=269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2</v>
      </c>
      <c r="C34" s="8">
        <f t="shared" ref="C34:C42" si="24">IF(B34,B34/$B$46,"")</f>
        <v>9.9502487562189053E-3</v>
      </c>
      <c r="D34" s="10">
        <f t="shared" ref="D34:D45" si="25">D13+I13+N13+S13+AC13+X13</f>
        <v>809638</v>
      </c>
      <c r="E34" s="11">
        <f t="shared" ref="E34:E45" si="26">E13+J13+O13+T13+AD13+Y13</f>
        <v>916358.95</v>
      </c>
      <c r="F34" s="21">
        <f t="shared" ref="F34:F43" si="27">IF(E34,E34/$E$46,"")</f>
        <v>0.61996684408972225</v>
      </c>
      <c r="J34" s="151" t="s">
        <v>3</v>
      </c>
      <c r="K34" s="152"/>
      <c r="L34" s="57">
        <f>B25</f>
        <v>2</v>
      </c>
      <c r="M34" s="8">
        <f>IF(L34,L34/$L$40,"")</f>
        <v>9.9502487562189053E-3</v>
      </c>
      <c r="N34" s="58">
        <f>D25</f>
        <v>48707.71</v>
      </c>
      <c r="O34" s="58">
        <f>E25</f>
        <v>58936.33</v>
      </c>
      <c r="P34" s="59">
        <f>IF(O34,O34/$O$40,"")</f>
        <v>3.9873643960513974E-2</v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7" t="s">
        <v>1</v>
      </c>
      <c r="K35" s="148"/>
      <c r="L35" s="60">
        <f>G25</f>
        <v>145</v>
      </c>
      <c r="M35" s="8">
        <f>IF(L35,L35/$L$40,"")</f>
        <v>0.72139303482587069</v>
      </c>
      <c r="N35" s="61">
        <f>I25</f>
        <v>1182534.1100000001</v>
      </c>
      <c r="O35" s="61">
        <f>J25</f>
        <v>1322143.22</v>
      </c>
      <c r="P35" s="59">
        <f>IF(O35,O35/$O$40,"")</f>
        <v>0.89450205024791152</v>
      </c>
    </row>
    <row r="36" spans="1:33" ht="30" customHeight="1" x14ac:dyDescent="0.25">
      <c r="A36" s="43" t="s">
        <v>19</v>
      </c>
      <c r="B36" s="12">
        <f t="shared" si="23"/>
        <v>1</v>
      </c>
      <c r="C36" s="8">
        <f t="shared" si="24"/>
        <v>4.9751243781094526E-3</v>
      </c>
      <c r="D36" s="13">
        <f t="shared" si="25"/>
        <v>56123.79</v>
      </c>
      <c r="E36" s="14">
        <f t="shared" si="26"/>
        <v>56123.79</v>
      </c>
      <c r="F36" s="21">
        <f t="shared" si="27"/>
        <v>3.7970807143482714E-2</v>
      </c>
      <c r="G36" s="25"/>
      <c r="J36" s="147" t="s">
        <v>2</v>
      </c>
      <c r="K36" s="148"/>
      <c r="L36" s="60">
        <f>L25</f>
        <v>53</v>
      </c>
      <c r="M36" s="8">
        <f>IF(L36,L36/$L$40,"")</f>
        <v>0.26368159203980102</v>
      </c>
      <c r="N36" s="61">
        <f>N25</f>
        <v>34100.81</v>
      </c>
      <c r="O36" s="61">
        <f>O25</f>
        <v>40874.01</v>
      </c>
      <c r="P36" s="59">
        <f>IF(O36,O36/$O$40,"")</f>
        <v>2.7653498648091725E-2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7" t="s">
        <v>34</v>
      </c>
      <c r="K37" s="148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7" t="s">
        <v>5</v>
      </c>
      <c r="K38" s="148"/>
      <c r="L38" s="60">
        <f>V25</f>
        <v>1</v>
      </c>
      <c r="M38" s="8">
        <f>IF(L38,L38/$L$40,"")</f>
        <v>4.9751243781094526E-3</v>
      </c>
      <c r="N38" s="61">
        <f>X25</f>
        <v>56123.79</v>
      </c>
      <c r="O38" s="61">
        <f>Y25</f>
        <v>56123.79</v>
      </c>
      <c r="P38" s="59">
        <f>IF(O38,O38/$O$40,"")</f>
        <v>3.7970807143482714E-2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7" t="s">
        <v>4</v>
      </c>
      <c r="K39" s="148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9" t="s">
        <v>0</v>
      </c>
      <c r="K40" s="150"/>
      <c r="L40" s="83">
        <f>SUM(L34:L39)</f>
        <v>201</v>
      </c>
      <c r="M40" s="17">
        <f>SUM(M34:M39)</f>
        <v>1</v>
      </c>
      <c r="N40" s="84">
        <f>SUM(N34:N39)</f>
        <v>1321466.4200000002</v>
      </c>
      <c r="O40" s="85">
        <f>SUM(O34:O39)</f>
        <v>1478077.35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18</v>
      </c>
      <c r="C41" s="8">
        <f t="shared" si="24"/>
        <v>8.9552238805970144E-2</v>
      </c>
      <c r="D41" s="13">
        <f t="shared" si="25"/>
        <v>311502.02</v>
      </c>
      <c r="E41" s="23">
        <f t="shared" si="26"/>
        <v>340425.56</v>
      </c>
      <c r="F41" s="21">
        <f t="shared" si="27"/>
        <v>0.23031647159737612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180</v>
      </c>
      <c r="C42" s="8">
        <f t="shared" si="24"/>
        <v>0.89552238805970152</v>
      </c>
      <c r="D42" s="13">
        <f t="shared" si="25"/>
        <v>144202.60999999999</v>
      </c>
      <c r="E42" s="14">
        <f t="shared" si="26"/>
        <v>165169.04999999999</v>
      </c>
      <c r="F42" s="21">
        <f t="shared" si="27"/>
        <v>0.11174587716941876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201</v>
      </c>
      <c r="C46" s="17">
        <f>SUM(C34:C45)</f>
        <v>1</v>
      </c>
      <c r="D46" s="18">
        <f>SUM(D34:D45)</f>
        <v>1321466.42</v>
      </c>
      <c r="E46" s="18">
        <f>SUM(E34:E45)</f>
        <v>1478077.35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4" zoomScaleNormal="100" workbookViewId="0">
      <selection activeCell="K16" sqref="K16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45427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Fundació Museu Picasso de Barcelona (FMPB)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">
      <c r="A11" s="120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">
      <c r="A12" s="121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9.2165898617511521E-3</v>
      </c>
      <c r="I13" s="4">
        <v>189106.08</v>
      </c>
      <c r="J13" s="5">
        <v>228818.35</v>
      </c>
      <c r="K13" s="21">
        <f t="shared" ref="K13:K21" si="3">IF(J13,J13/$J$25,"")</f>
        <v>0.34512944363019066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>
        <v>1</v>
      </c>
      <c r="R13" s="20">
        <f t="shared" ref="R13:R21" si="4">IF(Q13,Q13/$Q$25,"")</f>
        <v>1</v>
      </c>
      <c r="S13" s="4">
        <v>0</v>
      </c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>
        <v>0</v>
      </c>
      <c r="Y13" s="5">
        <v>0</v>
      </c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20</v>
      </c>
      <c r="H20" s="66">
        <f t="shared" si="2"/>
        <v>9.2165898617511524E-2</v>
      </c>
      <c r="I20" s="69">
        <v>205302.95</v>
      </c>
      <c r="J20" s="70">
        <v>235131.87</v>
      </c>
      <c r="K20" s="67">
        <f t="shared" si="3"/>
        <v>0.35465220107052742</v>
      </c>
      <c r="L20" s="68">
        <v>1</v>
      </c>
      <c r="M20" s="66">
        <f>IF(L20,L20/$L$25,"")</f>
        <v>1.2500000000000001E-2</v>
      </c>
      <c r="N20" s="69">
        <v>9084.9599999999991</v>
      </c>
      <c r="O20" s="70">
        <v>10992.8</v>
      </c>
      <c r="P20" s="67">
        <f>IF(O20,O20/$O$25,"")</f>
        <v>0.19382232765226515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195</v>
      </c>
      <c r="H21" s="20">
        <f t="shared" si="2"/>
        <v>0.89861751152073732</v>
      </c>
      <c r="I21" s="6">
        <v>174048.74</v>
      </c>
      <c r="J21" s="7">
        <v>199042.62</v>
      </c>
      <c r="K21" s="21">
        <f t="shared" si="3"/>
        <v>0.30021835529928198</v>
      </c>
      <c r="L21" s="2">
        <v>79</v>
      </c>
      <c r="M21" s="20">
        <f>IF(L21,L21/$L$25,"")</f>
        <v>0.98750000000000004</v>
      </c>
      <c r="N21" s="6">
        <v>38715.29</v>
      </c>
      <c r="O21" s="7">
        <v>45723.06</v>
      </c>
      <c r="P21" s="21">
        <f>IF(O21,O21/$O$25,"")</f>
        <v>0.80617767234773474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217</v>
      </c>
      <c r="H25" s="17">
        <f t="shared" si="30"/>
        <v>1</v>
      </c>
      <c r="I25" s="18">
        <f t="shared" si="30"/>
        <v>568457.77</v>
      </c>
      <c r="J25" s="18">
        <f t="shared" si="30"/>
        <v>662992.84</v>
      </c>
      <c r="K25" s="19">
        <f t="shared" si="30"/>
        <v>1</v>
      </c>
      <c r="L25" s="16">
        <f t="shared" si="30"/>
        <v>80</v>
      </c>
      <c r="M25" s="17">
        <f t="shared" si="30"/>
        <v>1</v>
      </c>
      <c r="N25" s="18">
        <f t="shared" si="30"/>
        <v>47800.25</v>
      </c>
      <c r="O25" s="18">
        <f t="shared" si="30"/>
        <v>56715.86</v>
      </c>
      <c r="P25" s="19">
        <f t="shared" si="30"/>
        <v>0.99999999999999989</v>
      </c>
      <c r="Q25" s="16">
        <f t="shared" si="30"/>
        <v>1</v>
      </c>
      <c r="R25" s="17">
        <f t="shared" si="30"/>
        <v>1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customHeight="1" x14ac:dyDescent="0.25">
      <c r="A27" s="126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8" t="str">
        <f>'CONTRACTACIO 1r TR 2023'!A28:Q28</f>
        <v>https://bcnroc.ajuntament.barcelona.cat/jspui/bitstream/11703/128073/5/GM_pressupost-general_2023.pdf#page=269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3</v>
      </c>
      <c r="C34" s="8">
        <f t="shared" ref="C34:C45" si="32">IF(B34,B34/$B$46,"")</f>
        <v>1.0067114093959731E-2</v>
      </c>
      <c r="D34" s="10">
        <f t="shared" ref="D34:D42" si="33">D13+I13+N13+S13+AC13+X13</f>
        <v>189106.08</v>
      </c>
      <c r="E34" s="11">
        <f t="shared" ref="E34:E42" si="34">E13+J13+O13+T13+AD13+Y13</f>
        <v>228818.35</v>
      </c>
      <c r="F34" s="21">
        <f t="shared" ref="F34:F42" si="35">IF(E34,E34/$E$46,"")</f>
        <v>0.31793189383426934</v>
      </c>
      <c r="J34" s="151" t="s">
        <v>3</v>
      </c>
      <c r="K34" s="152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7" t="s">
        <v>1</v>
      </c>
      <c r="K35" s="148"/>
      <c r="L35" s="60">
        <f>G25</f>
        <v>217</v>
      </c>
      <c r="M35" s="8">
        <f t="shared" si="36"/>
        <v>0.72818791946308725</v>
      </c>
      <c r="N35" s="61">
        <f>I25</f>
        <v>568457.77</v>
      </c>
      <c r="O35" s="61">
        <f>J25</f>
        <v>662992.84</v>
      </c>
      <c r="P35" s="59">
        <f t="shared" si="37"/>
        <v>0.92119608947342169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7" t="s">
        <v>2</v>
      </c>
      <c r="K36" s="148"/>
      <c r="L36" s="60">
        <f>L25</f>
        <v>80</v>
      </c>
      <c r="M36" s="8">
        <f t="shared" si="36"/>
        <v>0.26845637583892618</v>
      </c>
      <c r="N36" s="61">
        <f>N25</f>
        <v>47800.25</v>
      </c>
      <c r="O36" s="61">
        <f>O25</f>
        <v>56715.86</v>
      </c>
      <c r="P36" s="59">
        <f t="shared" si="37"/>
        <v>7.8803910526578327E-2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7" t="s">
        <v>34</v>
      </c>
      <c r="K37" s="148"/>
      <c r="L37" s="60">
        <f>Q25</f>
        <v>1</v>
      </c>
      <c r="M37" s="8">
        <f t="shared" si="36"/>
        <v>3.3557046979865771E-3</v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7" t="s">
        <v>5</v>
      </c>
      <c r="K38" s="148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7" t="s">
        <v>4</v>
      </c>
      <c r="K39" s="148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9" t="s">
        <v>0</v>
      </c>
      <c r="K40" s="150"/>
      <c r="L40" s="83">
        <f>SUM(L34:L39)</f>
        <v>298</v>
      </c>
      <c r="M40" s="17">
        <f>SUM(M34:M39)</f>
        <v>1</v>
      </c>
      <c r="N40" s="84">
        <f>SUM(N34:N39)</f>
        <v>616258.02</v>
      </c>
      <c r="O40" s="85">
        <f>SUM(O34:O39)</f>
        <v>719708.7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21</v>
      </c>
      <c r="C41" s="8">
        <f t="shared" si="32"/>
        <v>7.0469798657718116E-2</v>
      </c>
      <c r="D41" s="13">
        <f t="shared" si="33"/>
        <v>214387.91</v>
      </c>
      <c r="E41" s="23">
        <f t="shared" si="34"/>
        <v>246124.66999999998</v>
      </c>
      <c r="F41" s="21">
        <f t="shared" si="35"/>
        <v>0.34197817811567377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274</v>
      </c>
      <c r="C42" s="8">
        <f t="shared" si="32"/>
        <v>0.91946308724832215</v>
      </c>
      <c r="D42" s="13">
        <f t="shared" si="33"/>
        <v>212764.03</v>
      </c>
      <c r="E42" s="14">
        <f t="shared" si="34"/>
        <v>244765.68</v>
      </c>
      <c r="F42" s="21">
        <f t="shared" si="35"/>
        <v>0.34008992805005694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298</v>
      </c>
      <c r="C46" s="17">
        <f>SUM(C34:C45)</f>
        <v>1</v>
      </c>
      <c r="D46" s="18">
        <f>SUM(D34:D45)</f>
        <v>616258.02</v>
      </c>
      <c r="E46" s="18">
        <f>SUM(E34:E45)</f>
        <v>719708.7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5">
      <c r="B48" s="26"/>
      <c r="H48" s="26"/>
      <c r="N48" s="26"/>
    </row>
    <row r="49" spans="2:14" s="25" customFormat="1" ht="14.45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ht="14.45" x14ac:dyDescent="0.35">
      <c r="B51" s="26"/>
      <c r="H51" s="26"/>
      <c r="N51" s="26"/>
    </row>
    <row r="52" spans="2:14" s="25" customFormat="1" ht="14.45" x14ac:dyDescent="0.35">
      <c r="B52" s="26"/>
      <c r="H52" s="26"/>
      <c r="N52" s="26"/>
    </row>
    <row r="53" spans="2:14" s="25" customFormat="1" ht="14.45" x14ac:dyDescent="0.35">
      <c r="B53" s="26"/>
      <c r="H53" s="26"/>
      <c r="N53" s="26"/>
    </row>
    <row r="54" spans="2:14" s="25" customFormat="1" ht="14.45" x14ac:dyDescent="0.35">
      <c r="B54" s="26"/>
      <c r="H54" s="26"/>
      <c r="N54" s="26"/>
    </row>
    <row r="55" spans="2:14" s="25" customFormat="1" ht="14.45" x14ac:dyDescent="0.35">
      <c r="B55" s="26"/>
      <c r="H55" s="26"/>
      <c r="N55" s="26"/>
    </row>
    <row r="56" spans="2:14" s="25" customFormat="1" ht="14.45" x14ac:dyDescent="0.35">
      <c r="B56" s="26"/>
      <c r="H56" s="26"/>
      <c r="N56" s="26"/>
    </row>
    <row r="57" spans="2:14" s="25" customFormat="1" ht="14.45" x14ac:dyDescent="0.35">
      <c r="B57" s="26"/>
      <c r="H57" s="26"/>
      <c r="N57" s="26"/>
    </row>
    <row r="58" spans="2:14" s="25" customFormat="1" ht="14.45" x14ac:dyDescent="0.3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10" zoomScale="80" zoomScaleNormal="80" workbookViewId="0">
      <selection activeCell="P16" sqref="P16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53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Fundació Museu Picasso de Barcelona (FMPB)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71" t="s">
        <v>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</row>
    <row r="11" spans="1:31" ht="30" customHeight="1" thickBot="1" x14ac:dyDescent="0.3">
      <c r="A11" s="174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1" t="s">
        <v>4</v>
      </c>
      <c r="W11" s="142"/>
      <c r="X11" s="142"/>
      <c r="Y11" s="142"/>
      <c r="Z11" s="143"/>
      <c r="AA11" s="144" t="s">
        <v>5</v>
      </c>
      <c r="AB11" s="145"/>
      <c r="AC11" s="145"/>
      <c r="AD11" s="145"/>
      <c r="AE11" s="146"/>
    </row>
    <row r="12" spans="1:31" ht="39" customHeight="1" thickBot="1" x14ac:dyDescent="0.3">
      <c r="A12" s="17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7</v>
      </c>
      <c r="H13" s="20">
        <f t="shared" ref="H13:H24" si="2">IF(G13,G13/$G$25,"")</f>
        <v>9.6952908587257611E-3</v>
      </c>
      <c r="I13" s="10">
        <f>'CONTRACTACIO 1r TR 2023'!I13+'CONTRACTACIO 2n TR 2023'!I13+'CONTRACTACIO 3r TR 2023'!I13+'CONTRACTACIO 4t TR 2023'!I13</f>
        <v>1647649.1800000002</v>
      </c>
      <c r="J13" s="10">
        <f>'CONTRACTACIO 1r TR 2023'!J13+'CONTRACTACIO 2n TR 2023'!J13+'CONTRACTACIO 3r TR 2023'!J13+'CONTRACTACIO 4t TR 2023'!J13</f>
        <v>1930352.4700000002</v>
      </c>
      <c r="K13" s="21">
        <f t="shared" ref="K13:K24" si="3">IF(J13,J13/$J$25,"")</f>
        <v>0.57476893237638904</v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1</v>
      </c>
      <c r="R13" s="20">
        <f t="shared" ref="R13:R24" si="6">IF(Q13,Q13/$Q$25,"")</f>
        <v>1</v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1</v>
      </c>
      <c r="AB15" s="20">
        <f t="shared" si="10"/>
        <v>1</v>
      </c>
      <c r="AC15" s="13">
        <f>'CONTRACTACIO 1r TR 2023'!X15+'CONTRACTACIO 2n TR 2023'!X15+'CONTRACTACIO 3r TR 2023'!X15+'CONTRACTACIO 4t TR 2023'!X15</f>
        <v>56123.79</v>
      </c>
      <c r="AD15" s="13">
        <f>'CONTRACTACIO 1r TR 2023'!Y15+'CONTRACTACIO 2n TR 2023'!Y15+'CONTRACTACIO 3r TR 2023'!Y15+'CONTRACTACIO 4t TR 2023'!Y15</f>
        <v>56123.79</v>
      </c>
      <c r="AE15" s="21">
        <f t="shared" si="11"/>
        <v>1</v>
      </c>
    </row>
    <row r="16" spans="1:31" s="42" customFormat="1" ht="36" customHeight="1" x14ac:dyDescent="0.3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0</v>
      </c>
      <c r="H19" s="20" t="str">
        <f t="shared" si="2"/>
        <v/>
      </c>
      <c r="I19" s="13">
        <f>'CONTRACTACIO 1r TR 2023'!I19+'CONTRACTACIO 2n TR 2023'!I19+'CONTRACTACIO 3r TR 2023'!I19+'CONTRACTACIO 4t TR 2023'!I19</f>
        <v>0</v>
      </c>
      <c r="J19" s="13">
        <f>'CONTRACTACIO 1r TR 2023'!J19+'CONTRACTACIO 2n TR 2023'!J19+'CONTRACTACIO 3r TR 2023'!J19+'CONTRACTACIO 4t TR 2023'!J19</f>
        <v>0</v>
      </c>
      <c r="K19" s="21" t="str">
        <f t="shared" si="3"/>
        <v/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2023'!B20+'CONTRACTACIO 2n TR 2023'!B20+'CONTRACTACIO 3r TR 2023'!B20+'CONTRACTACIO 4t TR 2023'!B20</f>
        <v>3</v>
      </c>
      <c r="C20" s="20">
        <f t="shared" si="0"/>
        <v>1</v>
      </c>
      <c r="D20" s="13">
        <f>'CONTRACTACIO 1r TR 2023'!D20+'CONTRACTACIO 2n TR 2023'!D20+'CONTRACTACIO 3r TR 2023'!D20+'CONTRACTACIO 4t TR 2023'!D20</f>
        <v>88200.42</v>
      </c>
      <c r="E20" s="13">
        <f>'CONTRACTACIO 1r TR 2023'!E20+'CONTRACTACIO 2n TR 2023'!E20+'CONTRACTACIO 3r TR 2023'!E20+'CONTRACTACIO 4t TR 2023'!E20</f>
        <v>106722.51000000001</v>
      </c>
      <c r="F20" s="21">
        <f t="shared" si="1"/>
        <v>1</v>
      </c>
      <c r="G20" s="9">
        <f>'CONTRACTACIO 1r TR 2023'!G20+'CONTRACTACIO 2n TR 2023'!G20+'CONTRACTACIO 3r TR 2023'!G20+'CONTRACTACIO 4t TR 2023'!G20</f>
        <v>62</v>
      </c>
      <c r="H20" s="20">
        <f t="shared" si="2"/>
        <v>8.5872576177285317E-2</v>
      </c>
      <c r="I20" s="13">
        <f>'CONTRACTACIO 1r TR 2023'!I20+'CONTRACTACIO 2n TR 2023'!I20+'CONTRACTACIO 3r TR 2023'!I20+'CONTRACTACIO 4t TR 2023'!I20</f>
        <v>726972.98</v>
      </c>
      <c r="J20" s="13">
        <f>'CONTRACTACIO 1r TR 2023'!J20+'CONTRACTACIO 2n TR 2023'!J20+'CONTRACTACIO 3r TR 2023'!J20+'CONTRACTACIO 4t TR 2023'!J20</f>
        <v>833908.49</v>
      </c>
      <c r="K20" s="21">
        <f t="shared" si="3"/>
        <v>0.24829905416025222</v>
      </c>
      <c r="L20" s="9">
        <f>'CONTRACTACIO 1r TR 2023'!L20+'CONTRACTACIO 2n TR 2023'!L20+'CONTRACTACIO 3r TR 2023'!L20+'CONTRACTACIO 4t TR 2023'!L20</f>
        <v>3</v>
      </c>
      <c r="M20" s="20">
        <f t="shared" si="4"/>
        <v>1.2987012987012988E-2</v>
      </c>
      <c r="N20" s="13">
        <f>'CONTRACTACIO 1r TR 2023'!N20+'CONTRACTACIO 2n TR 2023'!N20+'CONTRACTACIO 3r TR 2023'!N20+'CONTRACTACIO 4t TR 2023'!N20</f>
        <v>22609.239999999998</v>
      </c>
      <c r="O20" s="13">
        <f>'CONTRACTACIO 1r TR 2023'!O20+'CONTRACTACIO 2n TR 2023'!O20+'CONTRACTACIO 3r TR 2023'!O20+'CONTRACTACIO 4t TR 2023'!O20</f>
        <v>27357.129999999997</v>
      </c>
      <c r="P20" s="21">
        <f t="shared" si="5"/>
        <v>0.15074538906832494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2" customFormat="1" ht="39.950000000000003" customHeight="1" x14ac:dyDescent="0.25">
      <c r="A21" s="46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653</v>
      </c>
      <c r="H21" s="20">
        <f t="shared" si="2"/>
        <v>0.90443213296398894</v>
      </c>
      <c r="I21" s="13">
        <f>'CONTRACTACIO 1r TR 2023'!I21+'CONTRACTACIO 2n TR 2023'!I21+'CONTRACTACIO 3r TR 2023'!I21+'CONTRACTACIO 4t TR 2023'!I21</f>
        <v>520623.02999999997</v>
      </c>
      <c r="J21" s="13">
        <f>'CONTRACTACIO 1r TR 2023'!J21+'CONTRACTACIO 2n TR 2023'!J21+'CONTRACTACIO 3r TR 2023'!J21+'CONTRACTACIO 4t TR 2023'!J21</f>
        <v>594223.39999999991</v>
      </c>
      <c r="K21" s="21">
        <f t="shared" si="3"/>
        <v>0.17693201346335879</v>
      </c>
      <c r="L21" s="9">
        <f>'CONTRACTACIO 1r TR 2023'!L21+'CONTRACTACIO 2n TR 2023'!L21+'CONTRACTACIO 3r TR 2023'!L21+'CONTRACTACIO 4t TR 2023'!L21</f>
        <v>228</v>
      </c>
      <c r="M21" s="20">
        <f t="shared" si="4"/>
        <v>0.98701298701298701</v>
      </c>
      <c r="N21" s="13">
        <f>'CONTRACTACIO 1r TR 2023'!N21+'CONTRACTACIO 2n TR 2023'!N21+'CONTRACTACIO 3r TR 2023'!N21+'CONTRACTACIO 4t TR 2023'!N21</f>
        <v>129590.9</v>
      </c>
      <c r="O21" s="13">
        <f>'CONTRACTACIO 1r TR 2023'!O21+'CONTRACTACIO 2n TR 2023'!O21+'CONTRACTACIO 3r TR 2023'!O21+'CONTRACTACIO 4t TR 2023'!O21</f>
        <v>154121.92000000001</v>
      </c>
      <c r="P21" s="21">
        <f t="shared" si="5"/>
        <v>0.84925461093167498</v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23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0</v>
      </c>
      <c r="H23" s="66" t="str">
        <f t="shared" si="2"/>
        <v/>
      </c>
      <c r="I23" s="77">
        <f>'CONTRACTACIO 1r TR 2023'!I23+'CONTRACTACIO 2n TR 2023'!I23+'CONTRACTACIO 3r TR 2023'!I23+'CONTRACTACIO 4t TR 2023'!I23</f>
        <v>0</v>
      </c>
      <c r="J23" s="78">
        <f>'CONTRACTACIO 1r TR 2023'!J23+'CONTRACTACIO 2n TR 2023'!J23+'CONTRACTACIO 3r TR 2023'!J23+'CONTRACTACIO 4t TR 2023'!J23</f>
        <v>0</v>
      </c>
      <c r="K23" s="67" t="str">
        <f t="shared" si="3"/>
        <v/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2023'!B24+'CONTRACTACIO 2n TR 2023'!B24+'CONTRACTACIO 3r TR 2023'!B24+'CONTRACTACIO 4t TR 2023'!B24</f>
        <v>0</v>
      </c>
      <c r="C24" s="66" t="str">
        <f t="shared" si="0"/>
        <v/>
      </c>
      <c r="D24" s="77">
        <f>'CONTRACTACIO 1r TR 2023'!D24+'CONTRACTACIO 2n TR 2023'!D24+'CONTRACTACIO 3r TR 2023'!D24+'CONTRACTACIO 4t TR 2023'!D24</f>
        <v>0</v>
      </c>
      <c r="E24" s="78">
        <f>'CONTRACTACIO 1r TR 2023'!E24+'CONTRACTACIO 2n TR 2023'!E24+'CONTRACTACIO 3r TR 2023'!E24+'CONTRACTACIO 4t TR 2023'!E24</f>
        <v>0</v>
      </c>
      <c r="F24" s="67" t="str">
        <f t="shared" si="1"/>
        <v/>
      </c>
      <c r="G24" s="81">
        <f>'CONTRACTACIO 1r TR 2023'!G24+'CONTRACTACIO 2n TR 2023'!G24+'CONTRACTACIO 3r TR 2023'!G24+'CONTRACTACIO 4t TR 2023'!G24</f>
        <v>0</v>
      </c>
      <c r="H24" s="66" t="str">
        <f t="shared" si="2"/>
        <v/>
      </c>
      <c r="I24" s="77">
        <f>'CONTRACTACIO 1r TR 2023'!I24+'CONTRACTACIO 2n TR 2023'!I24+'CONTRACTACIO 3r TR 2023'!I24+'CONTRACTACIO 4t TR 2023'!I24</f>
        <v>0</v>
      </c>
      <c r="J24" s="78">
        <f>'CONTRACTACIO 1r TR 2023'!J24+'CONTRACTACIO 2n TR 2023'!J24+'CONTRACTACIO 3r TR 2023'!J24+'CONTRACTACIO 4t TR 2023'!J24</f>
        <v>0</v>
      </c>
      <c r="K24" s="67" t="str">
        <f t="shared" si="3"/>
        <v/>
      </c>
      <c r="L24" s="81">
        <f>'CONTRACTACIO 1r TR 2023'!L24+'CONTRACTACIO 2n TR 2023'!L24+'CONTRACTACIO 3r TR 2023'!L24+'CONTRACTACIO 4t TR 2023'!L24</f>
        <v>0</v>
      </c>
      <c r="M24" s="66" t="str">
        <f t="shared" si="4"/>
        <v/>
      </c>
      <c r="N24" s="77">
        <f>'CONTRACTACIO 1r TR 2023'!N24+'CONTRACTACIO 2n TR 2023'!N24+'CONTRACTACIO 3r TR 2023'!N24+'CONTRACTACIO 4t TR 2023'!N24</f>
        <v>0</v>
      </c>
      <c r="O24" s="78">
        <f>'CONTRACTACIO 1r TR 2023'!O24+'CONTRACTACIO 2n TR 2023'!O24+'CONTRACTACIO 3r TR 2023'!O24+'CONTRACTACIO 4t TR 2023'!O24</f>
        <v>0</v>
      </c>
      <c r="P24" s="67" t="str">
        <f t="shared" si="5"/>
        <v/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88200.42</v>
      </c>
      <c r="E25" s="18">
        <f t="shared" si="12"/>
        <v>106722.51000000001</v>
      </c>
      <c r="F25" s="19">
        <f t="shared" si="12"/>
        <v>1</v>
      </c>
      <c r="G25" s="16">
        <f t="shared" si="12"/>
        <v>722</v>
      </c>
      <c r="H25" s="17">
        <f t="shared" si="12"/>
        <v>1</v>
      </c>
      <c r="I25" s="18">
        <f t="shared" si="12"/>
        <v>2895245.19</v>
      </c>
      <c r="J25" s="18">
        <f t="shared" si="12"/>
        <v>3358484.36</v>
      </c>
      <c r="K25" s="19">
        <f t="shared" si="12"/>
        <v>1</v>
      </c>
      <c r="L25" s="16">
        <f t="shared" si="12"/>
        <v>231</v>
      </c>
      <c r="M25" s="17">
        <f t="shared" si="12"/>
        <v>1</v>
      </c>
      <c r="N25" s="18">
        <f t="shared" si="12"/>
        <v>152200.13999999998</v>
      </c>
      <c r="O25" s="18">
        <f t="shared" si="12"/>
        <v>181479.05000000002</v>
      </c>
      <c r="P25" s="19">
        <f t="shared" si="12"/>
        <v>0.99999999999999989</v>
      </c>
      <c r="Q25" s="16">
        <f t="shared" si="12"/>
        <v>1</v>
      </c>
      <c r="R25" s="17">
        <f t="shared" si="12"/>
        <v>1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</v>
      </c>
      <c r="AB25" s="17">
        <f t="shared" si="12"/>
        <v>1</v>
      </c>
      <c r="AC25" s="18">
        <f t="shared" si="12"/>
        <v>56123.79</v>
      </c>
      <c r="AD25" s="18">
        <f t="shared" si="12"/>
        <v>56123.79</v>
      </c>
      <c r="AE25" s="19">
        <f t="shared" si="12"/>
        <v>1</v>
      </c>
    </row>
    <row r="26" spans="1:31" s="25" customFormat="1" ht="18.600000000000001" customHeight="1" x14ac:dyDescent="0.35">
      <c r="B26" s="26"/>
      <c r="H26" s="26"/>
      <c r="N26" s="26"/>
    </row>
    <row r="27" spans="1:31" s="49" customFormat="1" ht="34.15" customHeight="1" x14ac:dyDescent="0.35">
      <c r="A27" s="126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5">
      <c r="A28" s="128" t="str">
        <f>'CONTRACTACIO 1r TR 2023'!A28:Q28</f>
        <v>https://bcnroc.ajuntament.barcelona.cat/jspui/bitstream/11703/128073/5/GM_pressupost-general_2023.pdf#page=269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3" t="s">
        <v>10</v>
      </c>
      <c r="B31" s="156" t="s">
        <v>17</v>
      </c>
      <c r="C31" s="157"/>
      <c r="D31" s="157"/>
      <c r="E31" s="157"/>
      <c r="F31" s="158"/>
      <c r="G31" s="25"/>
      <c r="H31" s="54"/>
      <c r="I31" s="54"/>
      <c r="J31" s="162" t="s">
        <v>15</v>
      </c>
      <c r="K31" s="163"/>
      <c r="L31" s="156" t="s">
        <v>16</v>
      </c>
      <c r="M31" s="157"/>
      <c r="N31" s="157"/>
      <c r="O31" s="157"/>
      <c r="P31" s="158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4"/>
      <c r="B32" s="159"/>
      <c r="C32" s="160"/>
      <c r="D32" s="160"/>
      <c r="E32" s="160"/>
      <c r="F32" s="161"/>
      <c r="G32" s="25"/>
      <c r="J32" s="164"/>
      <c r="K32" s="165"/>
      <c r="L32" s="168"/>
      <c r="M32" s="169"/>
      <c r="N32" s="169"/>
      <c r="O32" s="169"/>
      <c r="P32" s="170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5" customHeight="1" thickBot="1" x14ac:dyDescent="0.3">
      <c r="A33" s="155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6"/>
      <c r="K33" s="167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35">
      <c r="A34" s="41" t="s">
        <v>25</v>
      </c>
      <c r="B34" s="9">
        <f t="shared" ref="B34:B43" si="13">B13+G13+L13+Q13+V13+AA13</f>
        <v>8</v>
      </c>
      <c r="C34" s="8">
        <f t="shared" ref="C34:C40" si="14">IF(B34,B34/$B$46,"")</f>
        <v>8.350730688935281E-3</v>
      </c>
      <c r="D34" s="10">
        <f t="shared" ref="D34:D43" si="15">D13+I13+N13+S13+X13+AC13</f>
        <v>1647649.1800000002</v>
      </c>
      <c r="E34" s="11">
        <f t="shared" ref="E34:E43" si="16">E13+J13+O13+T13+Y13+AD13</f>
        <v>1930352.4700000002</v>
      </c>
      <c r="F34" s="21">
        <f t="shared" ref="F34:F40" si="17">IF(E34,E34/$E$46,"")</f>
        <v>0.52132100247733237</v>
      </c>
      <c r="J34" s="151" t="s">
        <v>3</v>
      </c>
      <c r="K34" s="152"/>
      <c r="L34" s="57">
        <f>B25</f>
        <v>3</v>
      </c>
      <c r="M34" s="8">
        <f t="shared" ref="M34:M39" si="18">IF(L34,L34/$L$40,"")</f>
        <v>3.1315240083507308E-3</v>
      </c>
      <c r="N34" s="58">
        <f>D25</f>
        <v>88200.42</v>
      </c>
      <c r="O34" s="58">
        <f>E25</f>
        <v>106722.51000000001</v>
      </c>
      <c r="P34" s="59">
        <f t="shared" ref="P34:P39" si="19">IF(O34,O34/$O$40,"")</f>
        <v>2.8822034713741746E-2</v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7" t="s">
        <v>1</v>
      </c>
      <c r="K35" s="148"/>
      <c r="L35" s="60">
        <f>G25</f>
        <v>722</v>
      </c>
      <c r="M35" s="8">
        <f t="shared" si="18"/>
        <v>0.75365344467640916</v>
      </c>
      <c r="N35" s="61">
        <f>I25</f>
        <v>2895245.19</v>
      </c>
      <c r="O35" s="61">
        <f>J25</f>
        <v>3358484.36</v>
      </c>
      <c r="P35" s="59">
        <f t="shared" si="19"/>
        <v>0.90700970966180161</v>
      </c>
    </row>
    <row r="36" spans="1:33" s="25" customFormat="1" ht="30" customHeight="1" x14ac:dyDescent="0.35">
      <c r="A36" s="43" t="s">
        <v>19</v>
      </c>
      <c r="B36" s="12">
        <f t="shared" si="13"/>
        <v>1</v>
      </c>
      <c r="C36" s="8">
        <f t="shared" si="14"/>
        <v>1.0438413361169101E-3</v>
      </c>
      <c r="D36" s="13">
        <f t="shared" si="15"/>
        <v>56123.79</v>
      </c>
      <c r="E36" s="14">
        <f t="shared" si="16"/>
        <v>56123.79</v>
      </c>
      <c r="F36" s="21">
        <f t="shared" si="17"/>
        <v>1.5157081890659729E-2</v>
      </c>
      <c r="J36" s="147" t="s">
        <v>2</v>
      </c>
      <c r="K36" s="148"/>
      <c r="L36" s="60">
        <f>L25</f>
        <v>231</v>
      </c>
      <c r="M36" s="8">
        <f t="shared" si="18"/>
        <v>0.24112734864300625</v>
      </c>
      <c r="N36" s="61">
        <f>N25</f>
        <v>152200.13999999998</v>
      </c>
      <c r="O36" s="61">
        <f>O25</f>
        <v>181479.05000000002</v>
      </c>
      <c r="P36" s="59">
        <f t="shared" si="19"/>
        <v>4.9011173733796876E-2</v>
      </c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7" t="s">
        <v>34</v>
      </c>
      <c r="K37" s="148"/>
      <c r="L37" s="60">
        <f>Q25</f>
        <v>1</v>
      </c>
      <c r="M37" s="8">
        <f t="shared" si="18"/>
        <v>1.0438413361169101E-3</v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7" t="s">
        <v>5</v>
      </c>
      <c r="K38" s="148"/>
      <c r="L38" s="60">
        <f>AA25</f>
        <v>1</v>
      </c>
      <c r="M38" s="8">
        <f t="shared" si="18"/>
        <v>1.0438413361169101E-3</v>
      </c>
      <c r="N38" s="61">
        <f>AC25</f>
        <v>56123.79</v>
      </c>
      <c r="O38" s="61">
        <f>AD25</f>
        <v>56123.79</v>
      </c>
      <c r="P38" s="59">
        <f t="shared" si="19"/>
        <v>1.5157081890659729E-2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7" t="s">
        <v>4</v>
      </c>
      <c r="K39" s="148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49" t="s">
        <v>0</v>
      </c>
      <c r="K40" s="150"/>
      <c r="L40" s="83">
        <f>SUM(L34:L39)</f>
        <v>958</v>
      </c>
      <c r="M40" s="17">
        <f>SUM(M34:M39)</f>
        <v>0.99999999999999989</v>
      </c>
      <c r="N40" s="84">
        <f>SUM(N34:N39)</f>
        <v>3191769.54</v>
      </c>
      <c r="O40" s="85">
        <f>SUM(O34:O39)</f>
        <v>3702809.71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68</v>
      </c>
      <c r="C41" s="8">
        <f>IF(B41,B41/$B$46,"")</f>
        <v>7.0981210855949897E-2</v>
      </c>
      <c r="D41" s="13">
        <f t="shared" si="15"/>
        <v>837782.64</v>
      </c>
      <c r="E41" s="23">
        <f t="shared" si="16"/>
        <v>967988.13</v>
      </c>
      <c r="F41" s="21">
        <f>IF(E41,E41/$E$46,"")</f>
        <v>0.26141989619012856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881</v>
      </c>
      <c r="C42" s="8">
        <f>IF(B42,B42/$B$46,"")</f>
        <v>0.91962421711899789</v>
      </c>
      <c r="D42" s="13">
        <f t="shared" si="15"/>
        <v>650213.92999999993</v>
      </c>
      <c r="E42" s="14">
        <f t="shared" si="16"/>
        <v>748345.32</v>
      </c>
      <c r="F42" s="21">
        <f>IF(E42,E42/$E$46,"")</f>
        <v>0.20210201944187944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4">
      <c r="A46" s="64" t="s">
        <v>0</v>
      </c>
      <c r="B46" s="16">
        <f>SUM(B34:B45)</f>
        <v>958</v>
      </c>
      <c r="C46" s="17">
        <f>SUM(C34:C45)</f>
        <v>1</v>
      </c>
      <c r="D46" s="18">
        <f>SUM(D34:D45)</f>
        <v>3191769.54</v>
      </c>
      <c r="E46" s="18">
        <f>SUM(E34:E45)</f>
        <v>3702809.71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ht="14.45" x14ac:dyDescent="0.35">
      <c r="B51" s="26"/>
      <c r="H51" s="26"/>
      <c r="N51" s="26"/>
    </row>
    <row r="52" spans="2:14" s="25" customFormat="1" ht="14.45" x14ac:dyDescent="0.35">
      <c r="B52" s="26"/>
      <c r="H52" s="26"/>
      <c r="N52" s="26"/>
    </row>
    <row r="53" spans="2:14" s="25" customFormat="1" ht="14.45" x14ac:dyDescent="0.3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5</vt:i4>
      </vt:variant>
    </vt:vector>
  </HeadingPairs>
  <TitlesOfParts>
    <vt:vector size="11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Full1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2024-05-16T08:22:36Z</dcterms:modified>
</cp:coreProperties>
</file>