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558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J20" i="4" l="1"/>
  <c r="I20" i="4"/>
  <c r="G20" i="4"/>
  <c r="J13" i="1" l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F44" i="7" s="1"/>
  <c r="I23" i="7"/>
  <c r="G23" i="7"/>
  <c r="B44" i="7" s="1"/>
  <c r="C44" i="7" s="1"/>
  <c r="E23" i="7"/>
  <c r="D23" i="7"/>
  <c r="D44" i="7" s="1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B16" i="7"/>
  <c r="C16" i="7" s="1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25" i="7" s="1"/>
  <c r="O34" i="7" s="1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 s="1"/>
  <c r="T16" i="7"/>
  <c r="Y16" i="7"/>
  <c r="AD16" i="7"/>
  <c r="J17" i="7"/>
  <c r="K17" i="7"/>
  <c r="O17" i="7"/>
  <c r="E17" i="7"/>
  <c r="F17" i="7" s="1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B36" i="7" s="1"/>
  <c r="C36" i="7" s="1"/>
  <c r="L15" i="7"/>
  <c r="B15" i="7"/>
  <c r="Q15" i="7"/>
  <c r="V15" i="7"/>
  <c r="W15" i="7"/>
  <c r="AA15" i="7"/>
  <c r="AB15" i="7"/>
  <c r="G17" i="7"/>
  <c r="H17" i="7" s="1"/>
  <c r="L17" i="7"/>
  <c r="M17" i="7"/>
  <c r="B17" i="7"/>
  <c r="C17" i="7" s="1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F37" i="6" s="1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C36" i="6" s="1"/>
  <c r="B37" i="6"/>
  <c r="B38" i="6"/>
  <c r="C38" i="6" s="1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25" i="6" s="1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/>
  <c r="M15" i="4"/>
  <c r="M16" i="4"/>
  <c r="M17" i="4"/>
  <c r="M18" i="4"/>
  <c r="M21" i="4"/>
  <c r="M25" i="4" s="1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F19" i="4" s="1"/>
  <c r="F18" i="4"/>
  <c r="F16" i="4"/>
  <c r="F17" i="4"/>
  <c r="F21" i="4"/>
  <c r="F24" i="4"/>
  <c r="D25" i="4"/>
  <c r="N34" i="4" s="1"/>
  <c r="B25" i="4"/>
  <c r="C13" i="4" s="1"/>
  <c r="C16" i="4"/>
  <c r="C17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3" i="1" s="1"/>
  <c r="H22" i="1"/>
  <c r="L25" i="1"/>
  <c r="L36" i="1" s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O34" i="6"/>
  <c r="F22" i="6"/>
  <c r="C22" i="6"/>
  <c r="W25" i="1"/>
  <c r="F45" i="1"/>
  <c r="H20" i="6"/>
  <c r="H19" i="6"/>
  <c r="M18" i="6"/>
  <c r="M13" i="6"/>
  <c r="P19" i="6"/>
  <c r="P14" i="6"/>
  <c r="Z21" i="6"/>
  <c r="L35" i="6"/>
  <c r="H22" i="6"/>
  <c r="K22" i="6"/>
  <c r="AB25" i="6"/>
  <c r="AB25" i="5"/>
  <c r="H22" i="5"/>
  <c r="O38" i="5"/>
  <c r="K22" i="5"/>
  <c r="U25" i="5"/>
  <c r="M14" i="4"/>
  <c r="P21" i="4"/>
  <c r="H22" i="4"/>
  <c r="K13" i="4"/>
  <c r="K22" i="4"/>
  <c r="Z21" i="4"/>
  <c r="U25" i="4"/>
  <c r="L34" i="1"/>
  <c r="F20" i="1"/>
  <c r="F13" i="1"/>
  <c r="F25" i="1" s="1"/>
  <c r="C13" i="1"/>
  <c r="K21" i="1"/>
  <c r="H16" i="1"/>
  <c r="H14" i="1"/>
  <c r="H24" i="1"/>
  <c r="L35" i="1"/>
  <c r="Z25" i="1"/>
  <c r="C42" i="1"/>
  <c r="Z18" i="6"/>
  <c r="C20" i="6"/>
  <c r="C13" i="6"/>
  <c r="F14" i="6"/>
  <c r="K15" i="6"/>
  <c r="R16" i="6"/>
  <c r="R25" i="6"/>
  <c r="U16" i="6"/>
  <c r="U13" i="6"/>
  <c r="U25" i="6" s="1"/>
  <c r="H18" i="6"/>
  <c r="H13" i="6"/>
  <c r="H24" i="6"/>
  <c r="H14" i="6"/>
  <c r="K14" i="6"/>
  <c r="K21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4" i="5"/>
  <c r="K21" i="5"/>
  <c r="P15" i="5"/>
  <c r="P18" i="5"/>
  <c r="P19" i="5"/>
  <c r="P14" i="5"/>
  <c r="H15" i="5"/>
  <c r="W18" i="5"/>
  <c r="R16" i="5"/>
  <c r="K19" i="5"/>
  <c r="C14" i="5"/>
  <c r="C13" i="5"/>
  <c r="F23" i="7"/>
  <c r="F43" i="5"/>
  <c r="AE21" i="5"/>
  <c r="AE20" i="5"/>
  <c r="C20" i="5"/>
  <c r="F21" i="5"/>
  <c r="P21" i="5"/>
  <c r="C43" i="6"/>
  <c r="S25" i="7"/>
  <c r="N37" i="7" s="1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AD25" i="7"/>
  <c r="O38" i="7" s="1"/>
  <c r="P38" i="7" s="1"/>
  <c r="W17" i="4"/>
  <c r="O38" i="4"/>
  <c r="Z17" i="4"/>
  <c r="C18" i="4"/>
  <c r="O34" i="4"/>
  <c r="M13" i="4"/>
  <c r="W20" i="4"/>
  <c r="M20" i="4"/>
  <c r="P20" i="4"/>
  <c r="D46" i="4"/>
  <c r="L36" i="4"/>
  <c r="P18" i="7"/>
  <c r="F43" i="4"/>
  <c r="K22" i="7"/>
  <c r="Z14" i="7"/>
  <c r="Q25" i="7"/>
  <c r="L37" i="7" s="1"/>
  <c r="M37" i="7" s="1"/>
  <c r="C24" i="7"/>
  <c r="B35" i="7"/>
  <c r="B37" i="7"/>
  <c r="C37" i="7" s="1"/>
  <c r="AC25" i="7"/>
  <c r="N38" i="7" s="1"/>
  <c r="E37" i="7"/>
  <c r="F37" i="7" s="1"/>
  <c r="B39" i="7"/>
  <c r="M15" i="7"/>
  <c r="D38" i="7"/>
  <c r="E39" i="7"/>
  <c r="E35" i="7"/>
  <c r="D45" i="7"/>
  <c r="E45" i="7"/>
  <c r="AA25" i="7"/>
  <c r="L38" i="7" s="1"/>
  <c r="M38" i="7" s="1"/>
  <c r="B45" i="7"/>
  <c r="D36" i="7"/>
  <c r="E36" i="7"/>
  <c r="F36" i="7" s="1"/>
  <c r="D37" i="7"/>
  <c r="C36" i="1"/>
  <c r="C35" i="1"/>
  <c r="R17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Z25" i="4"/>
  <c r="F15" i="7"/>
  <c r="F22" i="7"/>
  <c r="F42" i="1"/>
  <c r="F36" i="1"/>
  <c r="F35" i="1"/>
  <c r="C43" i="5"/>
  <c r="AE25" i="5"/>
  <c r="C36" i="4"/>
  <c r="C43" i="4"/>
  <c r="W25" i="4"/>
  <c r="C45" i="1"/>
  <c r="C37" i="1"/>
  <c r="C15" i="7"/>
  <c r="K24" i="7"/>
  <c r="C37" i="6"/>
  <c r="F36" i="6"/>
  <c r="M37" i="6"/>
  <c r="P37" i="6"/>
  <c r="U13" i="7"/>
  <c r="U16" i="7"/>
  <c r="F45" i="6"/>
  <c r="P38" i="6"/>
  <c r="AB18" i="7"/>
  <c r="AB19" i="7"/>
  <c r="C45" i="6"/>
  <c r="C45" i="5"/>
  <c r="F45" i="5"/>
  <c r="P38" i="5"/>
  <c r="AE20" i="7"/>
  <c r="R16" i="7"/>
  <c r="C36" i="5"/>
  <c r="C37" i="5"/>
  <c r="F36" i="5"/>
  <c r="F37" i="5"/>
  <c r="C35" i="5"/>
  <c r="F18" i="7"/>
  <c r="F35" i="5"/>
  <c r="F21" i="7"/>
  <c r="F42" i="5"/>
  <c r="W20" i="7"/>
  <c r="AE18" i="7"/>
  <c r="AE21" i="7"/>
  <c r="AE17" i="7"/>
  <c r="F35" i="4"/>
  <c r="F36" i="4"/>
  <c r="C38" i="4"/>
  <c r="C35" i="4"/>
  <c r="F38" i="4"/>
  <c r="F42" i="4"/>
  <c r="F45" i="4"/>
  <c r="C45" i="4"/>
  <c r="K15" i="7"/>
  <c r="K14" i="7"/>
  <c r="K16" i="7"/>
  <c r="AB20" i="7"/>
  <c r="AB17" i="7"/>
  <c r="C18" i="7"/>
  <c r="C39" i="4"/>
  <c r="F39" i="4"/>
  <c r="R13" i="7"/>
  <c r="K21" i="7"/>
  <c r="M18" i="7"/>
  <c r="P15" i="7"/>
  <c r="P14" i="7"/>
  <c r="M14" i="7"/>
  <c r="H16" i="7"/>
  <c r="H14" i="7"/>
  <c r="H24" i="7"/>
  <c r="M38" i="1"/>
  <c r="P37" i="4"/>
  <c r="P38" i="4"/>
  <c r="M37" i="4"/>
  <c r="F45" i="7"/>
  <c r="C45" i="7"/>
  <c r="H20" i="1" l="1"/>
  <c r="M20" i="6"/>
  <c r="M25" i="6" s="1"/>
  <c r="D35" i="7"/>
  <c r="K13" i="6"/>
  <c r="D43" i="7"/>
  <c r="E43" i="7"/>
  <c r="F43" i="7" s="1"/>
  <c r="K18" i="6"/>
  <c r="K23" i="7"/>
  <c r="K19" i="6"/>
  <c r="O35" i="6"/>
  <c r="O40" i="6" s="1"/>
  <c r="P34" i="6" s="1"/>
  <c r="D46" i="6"/>
  <c r="H23" i="7"/>
  <c r="H25" i="6"/>
  <c r="H15" i="7"/>
  <c r="B43" i="7"/>
  <c r="C43" i="7" s="1"/>
  <c r="B40" i="7"/>
  <c r="B38" i="7"/>
  <c r="C38" i="7" s="1"/>
  <c r="C25" i="6"/>
  <c r="F14" i="7"/>
  <c r="E38" i="7"/>
  <c r="F38" i="7" s="1"/>
  <c r="F25" i="6"/>
  <c r="H20" i="5"/>
  <c r="K18" i="5"/>
  <c r="B46" i="5"/>
  <c r="C40" i="5" s="1"/>
  <c r="F20" i="5"/>
  <c r="F25" i="5" s="1"/>
  <c r="P13" i="5"/>
  <c r="P25" i="5" s="1"/>
  <c r="M13" i="5"/>
  <c r="M25" i="5" s="1"/>
  <c r="K13" i="5"/>
  <c r="K20" i="5"/>
  <c r="H13" i="5"/>
  <c r="H25" i="5" s="1"/>
  <c r="D46" i="5"/>
  <c r="E46" i="5"/>
  <c r="F39" i="5" s="1"/>
  <c r="H19" i="5"/>
  <c r="N40" i="5"/>
  <c r="C25" i="5"/>
  <c r="F19" i="7"/>
  <c r="F13" i="4"/>
  <c r="P19" i="4"/>
  <c r="E46" i="4"/>
  <c r="F34" i="4" s="1"/>
  <c r="D40" i="7"/>
  <c r="H19" i="4"/>
  <c r="H25" i="4" s="1"/>
  <c r="E40" i="7"/>
  <c r="F25" i="4"/>
  <c r="B46" i="4"/>
  <c r="C40" i="4" s="1"/>
  <c r="C19" i="4"/>
  <c r="C20" i="4"/>
  <c r="K20" i="4"/>
  <c r="K25" i="4" s="1"/>
  <c r="P25" i="4"/>
  <c r="D41" i="7"/>
  <c r="E41" i="7"/>
  <c r="F20" i="7"/>
  <c r="L34" i="4"/>
  <c r="O40" i="4"/>
  <c r="P36" i="4" s="1"/>
  <c r="N40" i="4"/>
  <c r="H20" i="4"/>
  <c r="L35" i="4"/>
  <c r="D25" i="7"/>
  <c r="N34" i="7" s="1"/>
  <c r="D34" i="7"/>
  <c r="N25" i="7"/>
  <c r="N36" i="7" s="1"/>
  <c r="N40" i="1"/>
  <c r="D46" i="1"/>
  <c r="H18" i="1"/>
  <c r="K20" i="1"/>
  <c r="B25" i="7"/>
  <c r="C14" i="7" s="1"/>
  <c r="P20" i="1"/>
  <c r="P25" i="1" s="1"/>
  <c r="B41" i="7"/>
  <c r="M25" i="1"/>
  <c r="M20" i="1"/>
  <c r="K13" i="1"/>
  <c r="K19" i="1"/>
  <c r="E46" i="1"/>
  <c r="K18" i="1"/>
  <c r="B46" i="1"/>
  <c r="J25" i="7"/>
  <c r="E34" i="7"/>
  <c r="F13" i="7"/>
  <c r="B34" i="7"/>
  <c r="C25" i="1"/>
  <c r="N40" i="6"/>
  <c r="L40" i="6"/>
  <c r="M35" i="6" s="1"/>
  <c r="E46" i="6"/>
  <c r="F40" i="6" s="1"/>
  <c r="B46" i="6"/>
  <c r="L40" i="5"/>
  <c r="M34" i="5" s="1"/>
  <c r="O40" i="5"/>
  <c r="P34" i="5" s="1"/>
  <c r="L25" i="7"/>
  <c r="M13" i="7" s="1"/>
  <c r="M38" i="4"/>
  <c r="R25" i="7"/>
  <c r="G25" i="7"/>
  <c r="H18" i="7" s="1"/>
  <c r="AB25" i="7"/>
  <c r="D42" i="7"/>
  <c r="AE25" i="7"/>
  <c r="U25" i="7"/>
  <c r="O40" i="1"/>
  <c r="P34" i="1" s="1"/>
  <c r="L40" i="1"/>
  <c r="M36" i="1" s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M34" i="6" l="1"/>
  <c r="H25" i="1"/>
  <c r="M36" i="6"/>
  <c r="P36" i="6"/>
  <c r="P35" i="6"/>
  <c r="P40" i="6" s="1"/>
  <c r="F39" i="6"/>
  <c r="K25" i="6"/>
  <c r="M40" i="6"/>
  <c r="C40" i="6"/>
  <c r="C39" i="6"/>
  <c r="C35" i="6"/>
  <c r="C41" i="6"/>
  <c r="C34" i="6"/>
  <c r="F35" i="6"/>
  <c r="F34" i="6"/>
  <c r="F41" i="6"/>
  <c r="C34" i="5"/>
  <c r="C41" i="5"/>
  <c r="C39" i="5"/>
  <c r="C46" i="5" s="1"/>
  <c r="K25" i="5"/>
  <c r="P19" i="7"/>
  <c r="P13" i="7"/>
  <c r="P36" i="5"/>
  <c r="M36" i="5"/>
  <c r="F41" i="5"/>
  <c r="F34" i="5"/>
  <c r="P35" i="5"/>
  <c r="F40" i="5"/>
  <c r="M35" i="5"/>
  <c r="C34" i="4"/>
  <c r="F25" i="7"/>
  <c r="C25" i="4"/>
  <c r="L40" i="4"/>
  <c r="M36" i="4" s="1"/>
  <c r="L36" i="7"/>
  <c r="M19" i="7"/>
  <c r="C41" i="4"/>
  <c r="C46" i="4" s="1"/>
  <c r="F41" i="4"/>
  <c r="F40" i="4"/>
  <c r="N40" i="7"/>
  <c r="C20" i="7"/>
  <c r="C19" i="7"/>
  <c r="M34" i="4"/>
  <c r="P35" i="4"/>
  <c r="P34" i="4"/>
  <c r="M35" i="4"/>
  <c r="D46" i="7"/>
  <c r="L34" i="7"/>
  <c r="C13" i="7"/>
  <c r="P36" i="1"/>
  <c r="O36" i="7"/>
  <c r="P20" i="7"/>
  <c r="M20" i="7"/>
  <c r="F39" i="1"/>
  <c r="F41" i="1"/>
  <c r="K19" i="7"/>
  <c r="K20" i="7"/>
  <c r="F40" i="1"/>
  <c r="C40" i="1"/>
  <c r="C41" i="1"/>
  <c r="H19" i="7"/>
  <c r="H20" i="7"/>
  <c r="K25" i="1"/>
  <c r="O35" i="7"/>
  <c r="K18" i="7"/>
  <c r="F34" i="1"/>
  <c r="K13" i="7"/>
  <c r="C34" i="1"/>
  <c r="C39" i="1"/>
  <c r="P35" i="1"/>
  <c r="L35" i="7"/>
  <c r="H13" i="7"/>
  <c r="M34" i="1"/>
  <c r="M35" i="1"/>
  <c r="F42" i="7"/>
  <c r="E46" i="7"/>
  <c r="F35" i="7" s="1"/>
  <c r="C42" i="7"/>
  <c r="B46" i="7"/>
  <c r="C35" i="7" s="1"/>
  <c r="C46" i="6" l="1"/>
  <c r="C25" i="7"/>
  <c r="F46" i="6"/>
  <c r="P25" i="7"/>
  <c r="M25" i="7"/>
  <c r="P40" i="5"/>
  <c r="M40" i="5"/>
  <c r="F46" i="5"/>
  <c r="F46" i="4"/>
  <c r="M40" i="4"/>
  <c r="P40" i="4"/>
  <c r="L40" i="7"/>
  <c r="M34" i="7" s="1"/>
  <c r="K25" i="7"/>
  <c r="H25" i="7"/>
  <c r="F46" i="1"/>
  <c r="O40" i="7"/>
  <c r="P34" i="7" s="1"/>
  <c r="P40" i="1"/>
  <c r="F40" i="7"/>
  <c r="F41" i="7"/>
  <c r="C40" i="7"/>
  <c r="C41" i="7"/>
  <c r="C46" i="1"/>
  <c r="F34" i="7"/>
  <c r="F39" i="7"/>
  <c r="C34" i="7"/>
  <c r="C39" i="7"/>
  <c r="M40" i="1"/>
  <c r="M35" i="7" l="1"/>
  <c r="M36" i="7"/>
  <c r="P36" i="7"/>
  <c r="P35" i="7"/>
  <c r="F46" i="7"/>
  <c r="C46" i="7"/>
  <c r="M40" i="7" l="1"/>
  <c r="P40" i="7"/>
</calcChain>
</file>

<file path=xl/sharedStrings.xml><?xml version="1.0" encoding="utf-8"?>
<sst xmlns="http://schemas.openxmlformats.org/spreadsheetml/2006/main" count="460" uniqueCount="65">
  <si>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</si>
  <si>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</si>
  <si>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</si>
  <si>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</si>
  <si>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</si>
  <si>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</si>
  <si>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</si>
  <si>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</si>
  <si>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</si>
  <si>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</si>
  <si>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</si>
  <si>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</si>
  <si>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</si>
  <si>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</si>
  <si>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</si>
  <si>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</si>
  <si>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</si>
  <si>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</si>
  <si>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</si>
  <si>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</si>
  <si>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</si>
  <si>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</si>
  <si>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</si>
  <si>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</si>
  <si>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</si>
  <si>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</si>
  <si>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</si>
  <si>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</si>
  <si>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</si>
  <si>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</si>
  <si>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</si>
  <si>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</si>
  <si>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</si>
  <si>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</si>
  <si>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</si>
  <si>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</si>
  <si>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</si>
  <si>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</si>
  <si>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</si>
  <si>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</si>
  <si>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</si>
  <si>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</si>
  <si>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</si>
  <si>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</si>
  <si>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</si>
  <si>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</si>
  <si>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</si>
  <si>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</si>
  <si>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</si>
  <si>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</si>
  <si>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</si>
  <si>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</si>
  <si>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</si>
  <si>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</si>
  <si>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</si>
  <si>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</si>
  <si>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</si>
  <si>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</si>
  <si>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</si>
  <si>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</si>
  <si>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</si>
  <si>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Foment de Ciutat SA (FOCISA)</t>
  </si>
  <si>
    <t>30.11.2023</t>
  </si>
  <si>
    <t>15.12.2023</t>
  </si>
  <si>
    <t>14.3.24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</si>
</sst>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58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13</c:v>
                </c:pt>
                <c:pt idx="7">
                  <c:v>818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9228123.8300000001</c:v>
                </c:pt>
                <c:pt idx="1">
                  <c:v>47304.05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140166.02000000002</c:v>
                </c:pt>
                <c:pt idx="6">
                  <c:v>31979.8</c:v>
                </c:pt>
                <c:pt idx="7">
                  <c:v>3594698.2755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75</c:v>
                </c:pt>
                <c:pt idx="1">
                  <c:v>713</c:v>
                </c:pt>
                <c:pt idx="2">
                  <c:v>105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2096558.9247999999</c:v>
                </c:pt>
                <c:pt idx="1">
                  <c:v>10718687.972000001</c:v>
                </c:pt>
                <c:pt idx="2">
                  <c:v>227025.07869999998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B8" sqref="B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45079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4" si="0">IF(B13,B13/$B$25,"")</f>
        <v>0.22222222222222221</v>
      </c>
      <c r="D13" s="4">
        <v>635051.81999999995</v>
      </c>
      <c r="E13" s="5">
        <v>743086.09</v>
      </c>
      <c r="F13" s="21">
        <f t="shared" ref="F13:F24" si="1">IF(E13,E13/$E$25,"")</f>
        <v>0.9369260212010242</v>
      </c>
      <c r="G13" s="1">
        <v>14</v>
      </c>
      <c r="H13" s="20">
        <f t="shared" ref="H13:H24" si="2">IF(G13,G13/$G$25,"")</f>
        <v>6.1135371179039298E-2</v>
      </c>
      <c r="I13" s="4">
        <v>3935321.33</v>
      </c>
      <c r="J13" s="5">
        <f>598742.13+659896.21+2776873.4</f>
        <v>4035511.7399999998</v>
      </c>
      <c r="K13" s="21">
        <f t="shared" ref="K13:K24" si="3">IF(J13,J13/$J$25,"")</f>
        <v>0.76117054655979255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4.3668122270742356E-3</v>
      </c>
      <c r="I18" s="69">
        <v>35484.43</v>
      </c>
      <c r="J18" s="70">
        <v>42936.160000000003</v>
      </c>
      <c r="K18" s="67">
        <f t="shared" si="3"/>
        <v>8.0985368101986269E-3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1.3100436681222707E-2</v>
      </c>
      <c r="I19" s="6">
        <v>13088.61</v>
      </c>
      <c r="J19" s="7">
        <v>15837.24</v>
      </c>
      <c r="K19" s="21">
        <f t="shared" si="3"/>
        <v>2.9871900773602036E-3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0.77777777777777779</v>
      </c>
      <c r="D20" s="69">
        <v>41342.69</v>
      </c>
      <c r="E20" s="70">
        <v>50024.65</v>
      </c>
      <c r="F20" s="21">
        <f t="shared" si="1"/>
        <v>6.3073978798975791E-2</v>
      </c>
      <c r="G20" s="68">
        <v>211</v>
      </c>
      <c r="H20" s="66">
        <f t="shared" si="2"/>
        <v>0.92139737991266379</v>
      </c>
      <c r="I20" s="69">
        <v>1053069.68</v>
      </c>
      <c r="J20" s="70">
        <v>1207433.06</v>
      </c>
      <c r="K20" s="67">
        <f t="shared" si="3"/>
        <v>0.22774372655264855</v>
      </c>
      <c r="L20" s="68">
        <v>24</v>
      </c>
      <c r="M20" s="66">
        <f t="shared" si="4"/>
        <v>1</v>
      </c>
      <c r="N20" s="69">
        <v>58234.06</v>
      </c>
      <c r="O20" s="70">
        <v>70225.19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9</v>
      </c>
      <c r="C25" s="17">
        <f t="shared" si="12"/>
        <v>1</v>
      </c>
      <c r="D25" s="18">
        <f t="shared" si="12"/>
        <v>676394.51</v>
      </c>
      <c r="E25" s="18">
        <f t="shared" si="12"/>
        <v>793110.74</v>
      </c>
      <c r="F25" s="19">
        <f t="shared" si="12"/>
        <v>1</v>
      </c>
      <c r="G25" s="16">
        <f t="shared" si="12"/>
        <v>229</v>
      </c>
      <c r="H25" s="17">
        <f t="shared" si="12"/>
        <v>1</v>
      </c>
      <c r="I25" s="18">
        <f t="shared" si="12"/>
        <v>5036964.05</v>
      </c>
      <c r="J25" s="18">
        <f t="shared" si="12"/>
        <v>5301718.2</v>
      </c>
      <c r="K25" s="19">
        <f t="shared" si="12"/>
        <v>1</v>
      </c>
      <c r="L25" s="16">
        <f t="shared" si="12"/>
        <v>24</v>
      </c>
      <c r="M25" s="17">
        <f t="shared" si="12"/>
        <v>1</v>
      </c>
      <c r="N25" s="18">
        <f t="shared" si="12"/>
        <v>58234.06</v>
      </c>
      <c r="O25" s="18">
        <f t="shared" si="12"/>
        <v>70225.19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16</v>
      </c>
      <c r="C34" s="8">
        <f t="shared" ref="C34:C43" si="14">IF(B34,B34/$B$46,"")</f>
        <v>6.1068702290076333E-2</v>
      </c>
      <c r="D34" s="10">
        <f t="shared" ref="D34:D45" si="15">D13+I13+N13+S13+AC13+X13</f>
        <v>4570373.1500000004</v>
      </c>
      <c r="E34" s="11">
        <f t="shared" ref="E34:E45" si="16">E13+J13+O13+T13+AD13+Y13</f>
        <v>4778597.83</v>
      </c>
      <c r="F34" s="21">
        <f t="shared" ref="F34:F43" si="17">IF(E34,E34/$E$46,"")</f>
        <v>0.77511044173102817</v>
      </c>
      <c r="J34" s="106" t="s">
        <v>3</v>
      </c>
      <c r="K34" s="107"/>
      <c r="L34" s="57">
        <f>B25</f>
        <v>9</v>
      </c>
      <c r="M34" s="8">
        <f t="shared" ref="M34:M39" si="18">IF(L34,L34/$L$40,"")</f>
        <v>3.4351145038167941E-2</v>
      </c>
      <c r="N34" s="58">
        <f>D25</f>
        <v>676394.51</v>
      </c>
      <c r="O34" s="58">
        <f>E25</f>
        <v>793110.74</v>
      </c>
      <c r="P34" s="59">
        <f t="shared" ref="P34:P39" si="19">IF(O34,O34/$O$40,"")</f>
        <v>0.12864619243821626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229</v>
      </c>
      <c r="M35" s="8">
        <f t="shared" si="18"/>
        <v>0.87404580152671751</v>
      </c>
      <c r="N35" s="61">
        <f>I25</f>
        <v>5036964.05</v>
      </c>
      <c r="O35" s="61">
        <f>J25</f>
        <v>5301718.2</v>
      </c>
      <c r="P35" s="59">
        <f t="shared" si="19"/>
        <v>0.85996296029277519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24</v>
      </c>
      <c r="M36" s="8">
        <f t="shared" si="18"/>
        <v>9.1603053435114504E-2</v>
      </c>
      <c r="N36" s="61">
        <f>N25</f>
        <v>58234.06</v>
      </c>
      <c r="O36" s="61">
        <f>O25</f>
        <v>70225.19</v>
      </c>
      <c r="P36" s="59">
        <f t="shared" si="19"/>
        <v>1.1390847269008486E-2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3.8167938931297708E-3</v>
      </c>
      <c r="D39" s="13">
        <f t="shared" si="15"/>
        <v>35484.43</v>
      </c>
      <c r="E39" s="22">
        <f t="shared" si="16"/>
        <v>42936.160000000003</v>
      </c>
      <c r="F39" s="21">
        <f t="shared" si="17"/>
        <v>6.9644416893384188E-3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</v>
      </c>
      <c r="C40" s="8">
        <f t="shared" si="14"/>
        <v>1.1450381679389313E-2</v>
      </c>
      <c r="D40" s="13">
        <f t="shared" si="15"/>
        <v>13088.61</v>
      </c>
      <c r="E40" s="23">
        <f t="shared" si="16"/>
        <v>15837.24</v>
      </c>
      <c r="F40" s="21">
        <f t="shared" si="17"/>
        <v>2.5688728218838846E-3</v>
      </c>
      <c r="G40" s="25"/>
      <c r="J40" s="104" t="s">
        <v>0</v>
      </c>
      <c r="K40" s="105"/>
      <c r="L40" s="83">
        <f>SUM(L34:L39)</f>
        <v>262</v>
      </c>
      <c r="M40" s="17">
        <f>SUM(M34:M39)</f>
        <v>1</v>
      </c>
      <c r="N40" s="84">
        <f>SUM(N34:N39)</f>
        <v>5771592.6199999992</v>
      </c>
      <c r="O40" s="85">
        <f>SUM(O34:O39)</f>
        <v>6165054.1300000008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242</v>
      </c>
      <c r="C41" s="8">
        <f t="shared" si="14"/>
        <v>0.92366412213740456</v>
      </c>
      <c r="D41" s="13">
        <f t="shared" si="15"/>
        <v>1152646.43</v>
      </c>
      <c r="E41" s="23">
        <f t="shared" si="16"/>
        <v>1327682.8999999999</v>
      </c>
      <c r="F41" s="21">
        <f t="shared" si="17"/>
        <v>0.21535624375774942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262</v>
      </c>
      <c r="C46" s="17">
        <f>SUM(C34:C45)</f>
        <v>1</v>
      </c>
      <c r="D46" s="18">
        <f>SUM(D34:D45)</f>
        <v>5771592.6200000001</v>
      </c>
      <c r="E46" s="18">
        <f>SUM(E34:E45)</f>
        <v>6165054.1300000008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80" zoomScaleNormal="80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Foment de Ciutat SA (FOCISA)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IF(B13,B13/$B$25,"")</f>
        <v>5.8823529411764705E-2</v>
      </c>
      <c r="D13" s="4">
        <v>233770.62</v>
      </c>
      <c r="E13" s="5">
        <v>282862.45</v>
      </c>
      <c r="F13" s="21">
        <f t="shared" ref="F13:F24" si="1">IF(E13,E13/$E$25,"")</f>
        <v>0.76969279901562027</v>
      </c>
      <c r="G13" s="1">
        <v>15</v>
      </c>
      <c r="H13" s="20">
        <f t="shared" ref="H13:H21" si="2">IF(G13,G13/$G$25,"")</f>
        <v>8.3333333333333329E-2</v>
      </c>
      <c r="I13" s="4">
        <v>1173591.31</v>
      </c>
      <c r="J13" s="5">
        <v>1228845.7699999998</v>
      </c>
      <c r="K13" s="21">
        <f t="shared" ref="K13:K21" si="3">IF(J13,J13/$J$25,"")</f>
        <v>0.61535249185592178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1</v>
      </c>
      <c r="C19" s="20">
        <f t="shared" si="0"/>
        <v>5.8823529411764705E-2</v>
      </c>
      <c r="D19" s="6">
        <v>4579.7</v>
      </c>
      <c r="E19" s="7">
        <v>5541.44</v>
      </c>
      <c r="F19" s="21">
        <f t="shared" si="1"/>
        <v>1.5078729835568907E-2</v>
      </c>
      <c r="G19" s="2">
        <v>3</v>
      </c>
      <c r="H19" s="20">
        <f t="shared" si="2"/>
        <v>1.6666666666666666E-2</v>
      </c>
      <c r="I19" s="6">
        <v>2765.48</v>
      </c>
      <c r="J19" s="7">
        <v>3346.24</v>
      </c>
      <c r="K19" s="21">
        <f t="shared" si="3"/>
        <v>1.6756513897980543E-3</v>
      </c>
      <c r="L19" s="2">
        <v>1</v>
      </c>
      <c r="M19" s="20">
        <f t="shared" si="4"/>
        <v>3.4482758620689655E-2</v>
      </c>
      <c r="N19" s="6">
        <v>358.8</v>
      </c>
      <c r="O19" s="7">
        <v>434.15</v>
      </c>
      <c r="P19" s="21">
        <f t="shared" si="5"/>
        <v>7.0947703788148174E-3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15</v>
      </c>
      <c r="C20" s="66">
        <f t="shared" si="0"/>
        <v>0.88235294117647056</v>
      </c>
      <c r="D20" s="69">
        <v>65369.07</v>
      </c>
      <c r="E20" s="70">
        <v>79096.56</v>
      </c>
      <c r="F20" s="21">
        <f t="shared" si="1"/>
        <v>0.21522847114881083</v>
      </c>
      <c r="G20" s="68">
        <f>159+3</f>
        <v>162</v>
      </c>
      <c r="H20" s="66">
        <f t="shared" si="2"/>
        <v>0.9</v>
      </c>
      <c r="I20" s="69">
        <f>657638.45+13007.28</f>
        <v>670645.73</v>
      </c>
      <c r="J20" s="70">
        <f>751779.33+13007.28</f>
        <v>764786.61</v>
      </c>
      <c r="K20" s="21">
        <f t="shared" si="3"/>
        <v>0.38297185675428019</v>
      </c>
      <c r="L20" s="68">
        <v>28</v>
      </c>
      <c r="M20" s="66">
        <f t="shared" si="4"/>
        <v>0.96551724137931039</v>
      </c>
      <c r="N20" s="69">
        <v>50228.89</v>
      </c>
      <c r="O20" s="70">
        <v>60758.81</v>
      </c>
      <c r="P20" s="67">
        <f t="shared" si="5"/>
        <v>0.9929052296211851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17</v>
      </c>
      <c r="C25" s="17">
        <f t="shared" si="32"/>
        <v>1</v>
      </c>
      <c r="D25" s="18">
        <f t="shared" si="32"/>
        <v>303719.39</v>
      </c>
      <c r="E25" s="18">
        <f t="shared" si="32"/>
        <v>367500.45</v>
      </c>
      <c r="F25" s="19">
        <f t="shared" si="32"/>
        <v>1</v>
      </c>
      <c r="G25" s="16">
        <f t="shared" si="32"/>
        <v>180</v>
      </c>
      <c r="H25" s="17">
        <f t="shared" si="32"/>
        <v>1</v>
      </c>
      <c r="I25" s="18">
        <f t="shared" si="32"/>
        <v>1847002.52</v>
      </c>
      <c r="J25" s="18">
        <f t="shared" si="32"/>
        <v>1996978.6199999996</v>
      </c>
      <c r="K25" s="19">
        <f t="shared" si="32"/>
        <v>1</v>
      </c>
      <c r="L25" s="16">
        <f t="shared" si="32"/>
        <v>29</v>
      </c>
      <c r="M25" s="17">
        <f t="shared" si="32"/>
        <v>1</v>
      </c>
      <c r="N25" s="18">
        <f t="shared" si="32"/>
        <v>50587.69</v>
      </c>
      <c r="O25" s="18">
        <f t="shared" si="32"/>
        <v>61192.959999999999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16</v>
      </c>
      <c r="C34" s="8">
        <f t="shared" ref="C34:C45" si="34">IF(B34,B34/$B$46,"")</f>
        <v>7.0796460176991149E-2</v>
      </c>
      <c r="D34" s="10">
        <f t="shared" ref="D34:D45" si="35">D13+I13+N13+S13+AC13+X13</f>
        <v>1407361.9300000002</v>
      </c>
      <c r="E34" s="11">
        <f t="shared" ref="E34:E45" si="36">E13+J13+O13+T13+AD13+Y13</f>
        <v>1511708.2199999997</v>
      </c>
      <c r="F34" s="21">
        <f t="shared" ref="F34:F42" si="37">IF(E34,E34/$E$46,"")</f>
        <v>0.62321212484772714</v>
      </c>
      <c r="J34" s="106" t="s">
        <v>3</v>
      </c>
      <c r="K34" s="107"/>
      <c r="L34" s="57">
        <f>B25</f>
        <v>17</v>
      </c>
      <c r="M34" s="8">
        <f t="shared" ref="M34:M39" si="38">IF(L34,L34/$L$40,"")</f>
        <v>7.5221238938053103E-2</v>
      </c>
      <c r="N34" s="58">
        <f>D25</f>
        <v>303719.39</v>
      </c>
      <c r="O34" s="58">
        <f>E25</f>
        <v>367500.45</v>
      </c>
      <c r="P34" s="59">
        <f t="shared" ref="P34:P39" si="39">IF(O34,O34/$O$40,"")</f>
        <v>0.15150459149252754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180</v>
      </c>
      <c r="M35" s="8">
        <f t="shared" si="38"/>
        <v>0.79646017699115046</v>
      </c>
      <c r="N35" s="61">
        <f>I25</f>
        <v>1847002.52</v>
      </c>
      <c r="O35" s="61">
        <f>J25</f>
        <v>1996978.6199999996</v>
      </c>
      <c r="P35" s="59">
        <f t="shared" si="39"/>
        <v>0.82326818931081946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29</v>
      </c>
      <c r="M36" s="8">
        <f t="shared" si="38"/>
        <v>0.12831858407079647</v>
      </c>
      <c r="N36" s="61">
        <f>N25</f>
        <v>50587.69</v>
      </c>
      <c r="O36" s="61">
        <f>O25</f>
        <v>61192.959999999999</v>
      </c>
      <c r="P36" s="59">
        <f t="shared" si="39"/>
        <v>2.5227219196652897E-2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5</v>
      </c>
      <c r="C40" s="8">
        <f t="shared" si="34"/>
        <v>2.2123893805309734E-2</v>
      </c>
      <c r="D40" s="13">
        <f t="shared" si="35"/>
        <v>7703.9800000000005</v>
      </c>
      <c r="E40" s="23">
        <f t="shared" si="36"/>
        <v>9321.83</v>
      </c>
      <c r="F40" s="21">
        <f t="shared" si="37"/>
        <v>3.8429886170555385E-3</v>
      </c>
      <c r="G40" s="25"/>
      <c r="J40" s="104" t="s">
        <v>0</v>
      </c>
      <c r="K40" s="105"/>
      <c r="L40" s="83">
        <f>SUM(L34:L39)</f>
        <v>226</v>
      </c>
      <c r="M40" s="17">
        <f>SUM(M34:M39)</f>
        <v>1</v>
      </c>
      <c r="N40" s="84">
        <f>SUM(N34:N39)</f>
        <v>2201309.6</v>
      </c>
      <c r="O40" s="85">
        <f>SUM(O34:O39)</f>
        <v>2425672.0299999998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205</v>
      </c>
      <c r="C41" s="8">
        <f t="shared" si="34"/>
        <v>0.90707964601769908</v>
      </c>
      <c r="D41" s="13">
        <f t="shared" si="35"/>
        <v>786243.69</v>
      </c>
      <c r="E41" s="23">
        <f t="shared" si="36"/>
        <v>904641.98</v>
      </c>
      <c r="F41" s="21">
        <f t="shared" si="37"/>
        <v>0.37294488653521723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226</v>
      </c>
      <c r="C46" s="17">
        <f>SUM(C34:C45)</f>
        <v>1</v>
      </c>
      <c r="D46" s="18">
        <f>SUM(D34:D45)</f>
        <v>2201309.6</v>
      </c>
      <c r="E46" s="18">
        <f>SUM(E34:E45)</f>
        <v>2425672.0299999998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4" zoomScale="80" zoomScaleNormal="80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 t="s">
        <v>63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Foment de Ciutat SA (FOCISA)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10</v>
      </c>
      <c r="H13" s="20">
        <f t="shared" ref="H13:H23" si="2">IF(G13,G13/$G$25,"")</f>
        <v>7.3529411764705885E-2</v>
      </c>
      <c r="I13" s="4">
        <v>1035601.97</v>
      </c>
      <c r="J13" s="5">
        <v>1074960.3600000001</v>
      </c>
      <c r="K13" s="21">
        <f t="shared" ref="K13:K23" si="3">IF(J13,J13/$J$25,"")</f>
        <v>0.67092688703148129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7.3529411764705881E-3</v>
      </c>
      <c r="I18" s="69">
        <v>36241.839999999997</v>
      </c>
      <c r="J18" s="70">
        <v>40681.629999999997</v>
      </c>
      <c r="K18" s="67">
        <f t="shared" si="3"/>
        <v>2.5391075234873325E-2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2.9411764705882353E-2</v>
      </c>
      <c r="I19" s="6">
        <v>5306.25</v>
      </c>
      <c r="J19" s="7">
        <v>6420.56</v>
      </c>
      <c r="K19" s="21">
        <f t="shared" si="3"/>
        <v>4.0073350554050641E-3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14</v>
      </c>
      <c r="C20" s="66">
        <f t="shared" si="0"/>
        <v>1</v>
      </c>
      <c r="D20" s="69">
        <v>90001.85</v>
      </c>
      <c r="E20" s="70">
        <v>108902.24</v>
      </c>
      <c r="F20" s="21">
        <f t="shared" si="1"/>
        <v>1</v>
      </c>
      <c r="G20" s="68">
        <v>121</v>
      </c>
      <c r="H20" s="66">
        <f t="shared" si="2"/>
        <v>0.88970588235294112</v>
      </c>
      <c r="I20" s="69">
        <v>424481.27</v>
      </c>
      <c r="J20" s="70">
        <v>480139.39</v>
      </c>
      <c r="K20" s="67">
        <f t="shared" si="3"/>
        <v>0.29967470267824042</v>
      </c>
      <c r="L20" s="68">
        <v>17</v>
      </c>
      <c r="M20" s="66">
        <f t="shared" si="4"/>
        <v>1</v>
      </c>
      <c r="N20" s="69">
        <v>33259.83</v>
      </c>
      <c r="O20" s="70">
        <v>40244.379999999997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14</v>
      </c>
      <c r="C25" s="17">
        <f t="shared" si="22"/>
        <v>1</v>
      </c>
      <c r="D25" s="18">
        <f t="shared" si="22"/>
        <v>90001.85</v>
      </c>
      <c r="E25" s="18">
        <f t="shared" si="22"/>
        <v>108902.24</v>
      </c>
      <c r="F25" s="19">
        <f t="shared" si="22"/>
        <v>1</v>
      </c>
      <c r="G25" s="16">
        <f t="shared" si="22"/>
        <v>136</v>
      </c>
      <c r="H25" s="17">
        <f t="shared" si="22"/>
        <v>1</v>
      </c>
      <c r="I25" s="18">
        <f t="shared" si="22"/>
        <v>1501631.33</v>
      </c>
      <c r="J25" s="18">
        <f t="shared" si="22"/>
        <v>1602201.94</v>
      </c>
      <c r="K25" s="19">
        <f t="shared" si="22"/>
        <v>1</v>
      </c>
      <c r="L25" s="16">
        <f t="shared" si="22"/>
        <v>17</v>
      </c>
      <c r="M25" s="17">
        <f t="shared" si="22"/>
        <v>1</v>
      </c>
      <c r="N25" s="18">
        <f t="shared" si="22"/>
        <v>33259.83</v>
      </c>
      <c r="O25" s="18">
        <f t="shared" si="22"/>
        <v>40244.379999999997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10</v>
      </c>
      <c r="C34" s="8">
        <f t="shared" ref="C34:C42" si="24">IF(B34,B34/$B$46,"")</f>
        <v>5.9880239520958084E-2</v>
      </c>
      <c r="D34" s="10">
        <f t="shared" ref="D34:D45" si="25">D13+I13+N13+S13+AC13+X13</f>
        <v>1035601.97</v>
      </c>
      <c r="E34" s="11">
        <f t="shared" ref="E34:E45" si="26">E13+J13+O13+T13+AD13+Y13</f>
        <v>1074960.3600000001</v>
      </c>
      <c r="F34" s="21">
        <f t="shared" ref="F34:F43" si="27">IF(E34,E34/$E$46,"")</f>
        <v>0.61379007271973318</v>
      </c>
      <c r="J34" s="106" t="s">
        <v>3</v>
      </c>
      <c r="K34" s="107"/>
      <c r="L34" s="57">
        <f>B25</f>
        <v>14</v>
      </c>
      <c r="M34" s="8">
        <f>IF(L34,L34/$L$40,"")</f>
        <v>8.3832335329341312E-2</v>
      </c>
      <c r="N34" s="58">
        <f>D25</f>
        <v>90001.85</v>
      </c>
      <c r="O34" s="58">
        <f>E25</f>
        <v>108902.24</v>
      </c>
      <c r="P34" s="59">
        <f>IF(O34,O34/$O$40,"")</f>
        <v>6.218193367515603E-2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136</v>
      </c>
      <c r="M35" s="8">
        <f>IF(L35,L35/$L$40,"")</f>
        <v>0.81437125748502992</v>
      </c>
      <c r="N35" s="61">
        <f>I25</f>
        <v>1501631.33</v>
      </c>
      <c r="O35" s="61">
        <f>J25</f>
        <v>1602201.94</v>
      </c>
      <c r="P35" s="59">
        <f>IF(O35,O35/$O$40,"")</f>
        <v>0.9148389855643585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17</v>
      </c>
      <c r="M36" s="8">
        <f>IF(L36,L36/$L$40,"")</f>
        <v>0.10179640718562874</v>
      </c>
      <c r="N36" s="61">
        <f>N25</f>
        <v>33259.83</v>
      </c>
      <c r="O36" s="61">
        <f>O25</f>
        <v>40244.379999999997</v>
      </c>
      <c r="P36" s="59">
        <f>IF(O36,O36/$O$40,"")</f>
        <v>2.297908076048551E-2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1</v>
      </c>
      <c r="C39" s="8">
        <f t="shared" si="24"/>
        <v>5.9880239520958087E-3</v>
      </c>
      <c r="D39" s="13">
        <f t="shared" si="25"/>
        <v>36241.839999999997</v>
      </c>
      <c r="E39" s="22">
        <f t="shared" si="26"/>
        <v>40681.629999999997</v>
      </c>
      <c r="F39" s="21">
        <f t="shared" si="27"/>
        <v>2.3228745510259816E-2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4</v>
      </c>
      <c r="C40" s="8">
        <f t="shared" si="24"/>
        <v>2.3952095808383235E-2</v>
      </c>
      <c r="D40" s="13">
        <f t="shared" si="25"/>
        <v>5306.25</v>
      </c>
      <c r="E40" s="23">
        <f t="shared" si="26"/>
        <v>6420.56</v>
      </c>
      <c r="F40" s="21">
        <f t="shared" si="27"/>
        <v>3.6660663369032604E-3</v>
      </c>
      <c r="G40" s="25"/>
      <c r="J40" s="104" t="s">
        <v>0</v>
      </c>
      <c r="K40" s="105"/>
      <c r="L40" s="83">
        <f>SUM(L34:L39)</f>
        <v>167</v>
      </c>
      <c r="M40" s="17">
        <f>SUM(M34:M39)</f>
        <v>1</v>
      </c>
      <c r="N40" s="84">
        <f>SUM(N34:N39)</f>
        <v>1624893.0100000002</v>
      </c>
      <c r="O40" s="85">
        <f>SUM(O34:O39)</f>
        <v>1751348.5599999998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152</v>
      </c>
      <c r="C41" s="8">
        <f t="shared" si="24"/>
        <v>0.91017964071856283</v>
      </c>
      <c r="D41" s="13">
        <f t="shared" si="25"/>
        <v>547742.94999999995</v>
      </c>
      <c r="E41" s="23">
        <f t="shared" si="26"/>
        <v>629286.01</v>
      </c>
      <c r="F41" s="21">
        <f t="shared" si="27"/>
        <v>0.35931511543310374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167</v>
      </c>
      <c r="C46" s="17">
        <f>SUM(C34:C45)</f>
        <v>1</v>
      </c>
      <c r="D46" s="18">
        <f>SUM(D34:D45)</f>
        <v>1624893.01</v>
      </c>
      <c r="E46" s="18">
        <f>SUM(E34:E45)</f>
        <v>1751348.56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19" sqref="J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 t="s">
        <v>64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Foment de Ciutat SA (FOCISA)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4</v>
      </c>
      <c r="C13" s="20">
        <f t="shared" ref="C13:C21" si="0">IF(B13,B13/$B$25,"")</f>
        <v>0.11428571428571428</v>
      </c>
      <c r="D13" s="4">
        <v>574666.81000000006</v>
      </c>
      <c r="E13" s="5">
        <v>695346.84</v>
      </c>
      <c r="F13" s="21">
        <f t="shared" ref="F13:F24" si="1">IF(E13,E13/$E$25,"")</f>
        <v>0.84076008438707717</v>
      </c>
      <c r="G13" s="1">
        <v>12</v>
      </c>
      <c r="H13" s="20">
        <f t="shared" ref="H13:H21" si="2">IF(G13,G13/$G$25,"")</f>
        <v>7.1428571428571425E-2</v>
      </c>
      <c r="I13" s="5">
        <v>1095539.95</v>
      </c>
      <c r="J13" s="5">
        <v>1167510.58</v>
      </c>
      <c r="K13" s="21">
        <f t="shared" ref="K13:K21" si="3">IF(J13,J13/$J$25,"")</f>
        <v>0.64226950643824166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2.8571428571428571E-2</v>
      </c>
      <c r="D14" s="6">
        <v>39094.26</v>
      </c>
      <c r="E14" s="7">
        <v>47304.05</v>
      </c>
      <c r="F14" s="21">
        <f t="shared" si="1"/>
        <v>5.7196430302107248E-2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5.9523809523809521E-3</v>
      </c>
      <c r="I18" s="69">
        <v>56548.23</v>
      </c>
      <c r="J18" s="70">
        <v>56548.23</v>
      </c>
      <c r="K18" s="67">
        <f t="shared" si="3"/>
        <v>3.1108243808853679E-2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>
        <v>0</v>
      </c>
      <c r="C19" s="20" t="str">
        <f t="shared" si="0"/>
        <v/>
      </c>
      <c r="D19" s="6">
        <v>0</v>
      </c>
      <c r="E19" s="7">
        <v>0</v>
      </c>
      <c r="F19" s="21" t="str">
        <f t="shared" si="1"/>
        <v/>
      </c>
      <c r="G19" s="2">
        <v>1</v>
      </c>
      <c r="H19" s="20">
        <f t="shared" si="2"/>
        <v>5.9523809523809521E-3</v>
      </c>
      <c r="I19" s="6">
        <v>330.72</v>
      </c>
      <c r="J19" s="7">
        <v>400.17</v>
      </c>
      <c r="K19" s="21">
        <f t="shared" si="3"/>
        <v>2.2014103580234035E-4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30</v>
      </c>
      <c r="C20" s="66">
        <f t="shared" si="0"/>
        <v>0.8571428571428571</v>
      </c>
      <c r="D20" s="69">
        <v>70168.510000000009</v>
      </c>
      <c r="E20" s="70">
        <v>84394.604800000001</v>
      </c>
      <c r="F20" s="21">
        <f t="shared" si="1"/>
        <v>0.10204348531081558</v>
      </c>
      <c r="G20" s="68">
        <v>154</v>
      </c>
      <c r="H20" s="66">
        <f t="shared" si="2"/>
        <v>0.91666666666666663</v>
      </c>
      <c r="I20" s="69">
        <v>519106.53</v>
      </c>
      <c r="J20" s="70">
        <v>593330.23199999996</v>
      </c>
      <c r="K20" s="67">
        <f t="shared" si="3"/>
        <v>0.32640210871710246</v>
      </c>
      <c r="L20" s="68">
        <v>35</v>
      </c>
      <c r="M20" s="66">
        <f>IF(L20,L20/$L$25,"")</f>
        <v>1</v>
      </c>
      <c r="N20" s="69">
        <v>46164.110000000008</v>
      </c>
      <c r="O20" s="70">
        <v>55362.548699999992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35</v>
      </c>
      <c r="C25" s="17">
        <f t="shared" si="30"/>
        <v>1</v>
      </c>
      <c r="D25" s="18">
        <f t="shared" si="30"/>
        <v>683929.58000000007</v>
      </c>
      <c r="E25" s="18">
        <f t="shared" si="30"/>
        <v>827045.49479999999</v>
      </c>
      <c r="F25" s="19">
        <f t="shared" si="30"/>
        <v>1</v>
      </c>
      <c r="G25" s="16">
        <f t="shared" si="30"/>
        <v>168</v>
      </c>
      <c r="H25" s="17">
        <f t="shared" si="30"/>
        <v>1</v>
      </c>
      <c r="I25" s="18">
        <f t="shared" si="30"/>
        <v>1671525.43</v>
      </c>
      <c r="J25" s="18">
        <f t="shared" si="30"/>
        <v>1817789.2119999998</v>
      </c>
      <c r="K25" s="19">
        <f t="shared" si="30"/>
        <v>1.0000000000000002</v>
      </c>
      <c r="L25" s="16">
        <f t="shared" si="30"/>
        <v>35</v>
      </c>
      <c r="M25" s="17">
        <f t="shared" si="30"/>
        <v>1</v>
      </c>
      <c r="N25" s="18">
        <f t="shared" si="30"/>
        <v>46164.110000000008</v>
      </c>
      <c r="O25" s="18">
        <f t="shared" si="30"/>
        <v>55362.548699999992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16</v>
      </c>
      <c r="C34" s="8">
        <f t="shared" ref="C34:C45" si="32">IF(B34,B34/$B$46,"")</f>
        <v>6.7226890756302518E-2</v>
      </c>
      <c r="D34" s="10">
        <f t="shared" ref="D34:D42" si="33">D13+I13+N13+S13+AC13+X13</f>
        <v>1670206.76</v>
      </c>
      <c r="E34" s="11">
        <f t="shared" ref="E34:E42" si="34">E13+J13+O13+T13+AD13+Y13</f>
        <v>1862857.42</v>
      </c>
      <c r="F34" s="21">
        <f t="shared" ref="F34:F42" si="35">IF(E34,E34/$E$46,"")</f>
        <v>0.68989679039394902</v>
      </c>
      <c r="J34" s="106" t="s">
        <v>3</v>
      </c>
      <c r="K34" s="107"/>
      <c r="L34" s="57">
        <f>B25</f>
        <v>35</v>
      </c>
      <c r="M34" s="8">
        <f t="shared" ref="M34:M39" si="36">IF(L34,L34/$L$40,"")</f>
        <v>0.14705882352941177</v>
      </c>
      <c r="N34" s="58">
        <f>D25</f>
        <v>683929.58000000007</v>
      </c>
      <c r="O34" s="58">
        <f>E25</f>
        <v>827045.49479999999</v>
      </c>
      <c r="P34" s="59">
        <f t="shared" ref="P34:P39" si="37">IF(O34,O34/$O$40,"")</f>
        <v>0.30629076935597976</v>
      </c>
    </row>
    <row r="35" spans="1:33" s="25" customFormat="1" ht="30" customHeight="1" x14ac:dyDescent="0.25">
      <c r="A35" s="43" t="s">
        <v>18</v>
      </c>
      <c r="B35" s="12">
        <f t="shared" si="31"/>
        <v>1</v>
      </c>
      <c r="C35" s="8">
        <f t="shared" si="32"/>
        <v>4.2016806722689074E-3</v>
      </c>
      <c r="D35" s="13">
        <f t="shared" si="33"/>
        <v>39094.26</v>
      </c>
      <c r="E35" s="14">
        <f t="shared" si="34"/>
        <v>47304.05</v>
      </c>
      <c r="F35" s="21">
        <f t="shared" si="35"/>
        <v>1.7518738641648102E-2</v>
      </c>
      <c r="J35" s="102" t="s">
        <v>1</v>
      </c>
      <c r="K35" s="103"/>
      <c r="L35" s="60">
        <f>G25</f>
        <v>168</v>
      </c>
      <c r="M35" s="8">
        <f t="shared" si="36"/>
        <v>0.70588235294117652</v>
      </c>
      <c r="N35" s="61">
        <f>I25</f>
        <v>1671525.43</v>
      </c>
      <c r="O35" s="61">
        <f>J25</f>
        <v>1817789.2119999998</v>
      </c>
      <c r="P35" s="59">
        <f t="shared" si="37"/>
        <v>0.67320608088811529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35</v>
      </c>
      <c r="M36" s="8">
        <f t="shared" si="36"/>
        <v>0.14705882352941177</v>
      </c>
      <c r="N36" s="61">
        <f>N25</f>
        <v>46164.110000000008</v>
      </c>
      <c r="O36" s="61">
        <f>O25</f>
        <v>55362.548699999992</v>
      </c>
      <c r="P36" s="59">
        <f t="shared" si="37"/>
        <v>2.0503149755904931E-2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</v>
      </c>
      <c r="C39" s="8">
        <f t="shared" si="32"/>
        <v>4.2016806722689074E-3</v>
      </c>
      <c r="D39" s="13">
        <f t="shared" si="33"/>
        <v>56548.23</v>
      </c>
      <c r="E39" s="22">
        <f t="shared" si="34"/>
        <v>56548.23</v>
      </c>
      <c r="F39" s="21">
        <f t="shared" si="35"/>
        <v>2.094225889787036E-2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1</v>
      </c>
      <c r="C40" s="8">
        <f t="shared" si="32"/>
        <v>4.2016806722689074E-3</v>
      </c>
      <c r="D40" s="13">
        <f t="shared" si="33"/>
        <v>330.72</v>
      </c>
      <c r="E40" s="23">
        <f t="shared" si="34"/>
        <v>400.17</v>
      </c>
      <c r="F40" s="21">
        <f t="shared" si="35"/>
        <v>1.4820028395514382E-4</v>
      </c>
      <c r="G40" s="25"/>
      <c r="J40" s="104" t="s">
        <v>0</v>
      </c>
      <c r="K40" s="105"/>
      <c r="L40" s="83">
        <f>SUM(L34:L39)</f>
        <v>238</v>
      </c>
      <c r="M40" s="17">
        <f>SUM(M34:M39)</f>
        <v>1</v>
      </c>
      <c r="N40" s="84">
        <f>SUM(N34:N39)</f>
        <v>2401619.1199999996</v>
      </c>
      <c r="O40" s="85">
        <f>SUM(O34:O39)</f>
        <v>2700197.2555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219</v>
      </c>
      <c r="C41" s="8">
        <f t="shared" si="32"/>
        <v>0.92016806722689071</v>
      </c>
      <c r="D41" s="13">
        <f t="shared" si="33"/>
        <v>635439.15</v>
      </c>
      <c r="E41" s="23">
        <f t="shared" si="34"/>
        <v>733087.38549999997</v>
      </c>
      <c r="F41" s="21">
        <f t="shared" si="35"/>
        <v>0.27149401178257732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238</v>
      </c>
      <c r="C46" s="17">
        <f>SUM(C34:C45)</f>
        <v>1</v>
      </c>
      <c r="D46" s="18">
        <f>SUM(D34:D45)</f>
        <v>2401619.12</v>
      </c>
      <c r="E46" s="18">
        <f>SUM(E34:E45)</f>
        <v>2700197.2555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H5" sqref="H5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Foment de Ciutat SA (FOCISA)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2023'!B13+'CONTRACTACIO 2n TR 2023'!B13+'CONTRACTACIO 3r TR 2023'!B13+'CONTRACTACIO 4t TR 2023'!B13</f>
        <v>7</v>
      </c>
      <c r="C13" s="20">
        <f t="shared" ref="C13:C24" si="0">IF(B13,B13/$B$25,"")</f>
        <v>9.3333333333333338E-2</v>
      </c>
      <c r="D13" s="10">
        <f>'CONTRACTACIO 1r TR 2023'!D13+'CONTRACTACIO 2n TR 2023'!D13+'CONTRACTACIO 3r TR 2023'!D13+'CONTRACTACIO 4t TR 2023'!D13</f>
        <v>1443489.25</v>
      </c>
      <c r="E13" s="10">
        <f>'CONTRACTACIO 1r TR 2023'!E13+'CONTRACTACIO 2n TR 2023'!E13+'CONTRACTACIO 3r TR 2023'!E13+'CONTRACTACIO 4t TR 2023'!E13</f>
        <v>1721295.38</v>
      </c>
      <c r="F13" s="21">
        <f t="shared" ref="F13:F24" si="1">IF(E13,E13/$E$25,"")</f>
        <v>0.82100977923346552</v>
      </c>
      <c r="G13" s="9">
        <f>'CONTRACTACIO 1r TR 2023'!G13+'CONTRACTACIO 2n TR 2023'!G13+'CONTRACTACIO 3r TR 2023'!G13+'CONTRACTACIO 4t TR 2023'!G13</f>
        <v>51</v>
      </c>
      <c r="H13" s="20">
        <f t="shared" ref="H13:H24" si="2">IF(G13,G13/$G$25,"")</f>
        <v>7.1528751753155678E-2</v>
      </c>
      <c r="I13" s="10">
        <f>'CONTRACTACIO 1r TR 2023'!I13+'CONTRACTACIO 2n TR 2023'!I13+'CONTRACTACIO 3r TR 2023'!I13+'CONTRACTACIO 4t TR 2023'!I13</f>
        <v>7240054.5600000005</v>
      </c>
      <c r="J13" s="10">
        <f>'CONTRACTACIO 1r TR 2023'!J13+'CONTRACTACIO 2n TR 2023'!J13+'CONTRACTACIO 3r TR 2023'!J13+'CONTRACTACIO 4t TR 2023'!J13</f>
        <v>7506828.4500000002</v>
      </c>
      <c r="K13" s="21">
        <f t="shared" ref="K13:K24" si="3">IF(J13,J13/$J$25,"")</f>
        <v>0.70034956420130778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2023'!B14+'CONTRACTACIO 2n TR 2023'!B14+'CONTRACTACIO 3r TR 2023'!B14+'CONTRACTACIO 4t TR 2023'!B14</f>
        <v>1</v>
      </c>
      <c r="C14" s="20">
        <f t="shared" si="0"/>
        <v>1.3333333333333334E-2</v>
      </c>
      <c r="D14" s="13">
        <f>'CONTRACTACIO 1r TR 2023'!D14+'CONTRACTACIO 2n TR 2023'!D14+'CONTRACTACIO 3r TR 2023'!D14+'CONTRACTACIO 4t TR 2023'!D14</f>
        <v>39094.26</v>
      </c>
      <c r="E14" s="13">
        <f>'CONTRACTACIO 1r TR 2023'!E14+'CONTRACTACIO 2n TR 2023'!E14+'CONTRACTACIO 3r TR 2023'!E14+'CONTRACTACIO 4t TR 2023'!E14</f>
        <v>47304.05</v>
      </c>
      <c r="F14" s="21">
        <f t="shared" si="1"/>
        <v>2.2562709514359368E-2</v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3</v>
      </c>
      <c r="H18" s="20">
        <f t="shared" si="2"/>
        <v>4.2075736325385693E-3</v>
      </c>
      <c r="I18" s="13">
        <f>'CONTRACTACIO 1r TR 2023'!I18+'CONTRACTACIO 2n TR 2023'!I18+'CONTRACTACIO 3r TR 2023'!I18+'CONTRACTACIO 4t TR 2023'!I18</f>
        <v>128274.5</v>
      </c>
      <c r="J18" s="13">
        <f>'CONTRACTACIO 1r TR 2023'!J18+'CONTRACTACIO 2n TR 2023'!J18+'CONTRACTACIO 3r TR 2023'!J18+'CONTRACTACIO 4t TR 2023'!J18</f>
        <v>140166.02000000002</v>
      </c>
      <c r="K18" s="21">
        <f t="shared" si="3"/>
        <v>1.3076788909813411E-2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2023'!B19+'CONTRACTACIO 2n TR 2023'!B19+'CONTRACTACIO 3r TR 2023'!B19+'CONTRACTACIO 4t TR 2023'!B19</f>
        <v>1</v>
      </c>
      <c r="C19" s="20">
        <f t="shared" si="0"/>
        <v>1.3333333333333334E-2</v>
      </c>
      <c r="D19" s="13">
        <f>'CONTRACTACIO 1r TR 2023'!D19+'CONTRACTACIO 2n TR 2023'!D19+'CONTRACTACIO 3r TR 2023'!D19+'CONTRACTACIO 4t TR 2023'!D19</f>
        <v>4579.7</v>
      </c>
      <c r="E19" s="13">
        <f>'CONTRACTACIO 1r TR 2023'!E19+'CONTRACTACIO 2n TR 2023'!E19+'CONTRACTACIO 3r TR 2023'!E19+'CONTRACTACIO 4t TR 2023'!E19</f>
        <v>5541.44</v>
      </c>
      <c r="F19" s="21">
        <f t="shared" si="1"/>
        <v>2.6431119747939457E-3</v>
      </c>
      <c r="G19" s="9">
        <f>'CONTRACTACIO 1r TR 2023'!G19+'CONTRACTACIO 2n TR 2023'!G19+'CONTRACTACIO 3r TR 2023'!G19+'CONTRACTACIO 4t TR 2023'!G19</f>
        <v>11</v>
      </c>
      <c r="H19" s="20">
        <f t="shared" si="2"/>
        <v>1.5427769985974754E-2</v>
      </c>
      <c r="I19" s="13">
        <f>'CONTRACTACIO 1r TR 2023'!I19+'CONTRACTACIO 2n TR 2023'!I19+'CONTRACTACIO 3r TR 2023'!I19+'CONTRACTACIO 4t TR 2023'!I19</f>
        <v>21491.06</v>
      </c>
      <c r="J19" s="13">
        <f>'CONTRACTACIO 1r TR 2023'!J19+'CONTRACTACIO 2n TR 2023'!J19+'CONTRACTACIO 3r TR 2023'!J19+'CONTRACTACIO 4t TR 2023'!J19</f>
        <v>26004.21</v>
      </c>
      <c r="K19" s="21">
        <f t="shared" si="3"/>
        <v>2.4260627856627372E-3</v>
      </c>
      <c r="L19" s="9">
        <f>'CONTRACTACIO 1r TR 2023'!L19+'CONTRACTACIO 2n TR 2023'!L19+'CONTRACTACIO 3r TR 2023'!L19+'CONTRACTACIO 4t TR 2023'!L19</f>
        <v>1</v>
      </c>
      <c r="M19" s="20">
        <f t="shared" si="4"/>
        <v>9.5238095238095247E-3</v>
      </c>
      <c r="N19" s="13">
        <f>'CONTRACTACIO 1r TR 2023'!N19+'CONTRACTACIO 2n TR 2023'!N19+'CONTRACTACIO 3r TR 2023'!N19+'CONTRACTACIO 4t TR 2023'!N19</f>
        <v>358.8</v>
      </c>
      <c r="O19" s="13">
        <f>'CONTRACTACIO 1r TR 2023'!O19+'CONTRACTACIO 2n TR 2023'!O19+'CONTRACTACIO 3r TR 2023'!O19+'CONTRACTACIO 4t TR 2023'!O19</f>
        <v>434.15</v>
      </c>
      <c r="P19" s="21">
        <f t="shared" si="5"/>
        <v>1.9123437925274464E-3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2023'!B20+'CONTRACTACIO 2n TR 2023'!B20+'CONTRACTACIO 3r TR 2023'!B20+'CONTRACTACIO 4t TR 2023'!B20</f>
        <v>66</v>
      </c>
      <c r="C20" s="20">
        <f t="shared" si="0"/>
        <v>0.88</v>
      </c>
      <c r="D20" s="13">
        <f>'CONTRACTACIO 1r TR 2023'!D20+'CONTRACTACIO 2n TR 2023'!D20+'CONTRACTACIO 3r TR 2023'!D20+'CONTRACTACIO 4t TR 2023'!D20</f>
        <v>266882.12</v>
      </c>
      <c r="E20" s="13">
        <f>'CONTRACTACIO 1r TR 2023'!E20+'CONTRACTACIO 2n TR 2023'!E20+'CONTRACTACIO 3r TR 2023'!E20+'CONTRACTACIO 4t TR 2023'!E20</f>
        <v>322418.05480000004</v>
      </c>
      <c r="F20" s="21">
        <f t="shared" si="1"/>
        <v>0.15378439927738111</v>
      </c>
      <c r="G20" s="9">
        <f>'CONTRACTACIO 1r TR 2023'!G20+'CONTRACTACIO 2n TR 2023'!G20+'CONTRACTACIO 3r TR 2023'!G20+'CONTRACTACIO 4t TR 2023'!G20</f>
        <v>648</v>
      </c>
      <c r="H20" s="20">
        <f t="shared" si="2"/>
        <v>0.90883590462833097</v>
      </c>
      <c r="I20" s="13">
        <f>'CONTRACTACIO 1r TR 2023'!I20+'CONTRACTACIO 2n TR 2023'!I20+'CONTRACTACIO 3r TR 2023'!I20+'CONTRACTACIO 4t TR 2023'!I20</f>
        <v>2667303.21</v>
      </c>
      <c r="J20" s="13">
        <f>'CONTRACTACIO 1r TR 2023'!J20+'CONTRACTACIO 2n TR 2023'!J20+'CONTRACTACIO 3r TR 2023'!J20+'CONTRACTACIO 4t TR 2023'!J20</f>
        <v>3045689.2919999999</v>
      </c>
      <c r="K20" s="21">
        <f t="shared" si="3"/>
        <v>0.284147584103216</v>
      </c>
      <c r="L20" s="9">
        <f>'CONTRACTACIO 1r TR 2023'!L20+'CONTRACTACIO 2n TR 2023'!L20+'CONTRACTACIO 3r TR 2023'!L20+'CONTRACTACIO 4t TR 2023'!L20</f>
        <v>104</v>
      </c>
      <c r="M20" s="20">
        <f t="shared" si="4"/>
        <v>0.99047619047619051</v>
      </c>
      <c r="N20" s="13">
        <f>'CONTRACTACIO 1r TR 2023'!N20+'CONTRACTACIO 2n TR 2023'!N20+'CONTRACTACIO 3r TR 2023'!N20+'CONTRACTACIO 4t TR 2023'!N20</f>
        <v>187886.89</v>
      </c>
      <c r="O20" s="13">
        <f>'CONTRACTACIO 1r TR 2023'!O20+'CONTRACTACIO 2n TR 2023'!O20+'CONTRACTACIO 3r TR 2023'!O20+'CONTRACTACIO 4t TR 2023'!O20</f>
        <v>226590.92869999999</v>
      </c>
      <c r="P20" s="21">
        <f t="shared" si="5"/>
        <v>0.99808765620747253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75</v>
      </c>
      <c r="C25" s="17">
        <f t="shared" si="12"/>
        <v>1</v>
      </c>
      <c r="D25" s="18">
        <f t="shared" si="12"/>
        <v>1754045.33</v>
      </c>
      <c r="E25" s="18">
        <f t="shared" si="12"/>
        <v>2096558.9247999999</v>
      </c>
      <c r="F25" s="19">
        <f t="shared" si="12"/>
        <v>0.99999999999999989</v>
      </c>
      <c r="G25" s="16">
        <f t="shared" si="12"/>
        <v>713</v>
      </c>
      <c r="H25" s="17">
        <f t="shared" si="12"/>
        <v>1</v>
      </c>
      <c r="I25" s="18">
        <f t="shared" si="12"/>
        <v>10057123.33</v>
      </c>
      <c r="J25" s="18">
        <f t="shared" si="12"/>
        <v>10718687.972000001</v>
      </c>
      <c r="K25" s="19">
        <f t="shared" si="12"/>
        <v>1</v>
      </c>
      <c r="L25" s="16">
        <f t="shared" si="12"/>
        <v>105</v>
      </c>
      <c r="M25" s="17">
        <f t="shared" si="12"/>
        <v>1</v>
      </c>
      <c r="N25" s="18">
        <f t="shared" si="12"/>
        <v>188245.69</v>
      </c>
      <c r="O25" s="18">
        <f t="shared" si="12"/>
        <v>227025.07869999998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58</v>
      </c>
      <c r="C34" s="8">
        <f t="shared" ref="C34:C40" si="14">IF(B34,B34/$B$46,"")</f>
        <v>6.4949608062709968E-2</v>
      </c>
      <c r="D34" s="10">
        <f t="shared" ref="D34:D43" si="15">D13+I13+N13+S13+X13+AC13</f>
        <v>8683543.8100000005</v>
      </c>
      <c r="E34" s="11">
        <f t="shared" ref="E34:E43" si="16">E13+J13+O13+T13+Y13+AD13</f>
        <v>9228123.8300000001</v>
      </c>
      <c r="F34" s="21">
        <f t="shared" ref="F34:F40" si="17">IF(E34,E34/$E$46,"")</f>
        <v>0.70755492964225064</v>
      </c>
      <c r="J34" s="106" t="s">
        <v>3</v>
      </c>
      <c r="K34" s="107"/>
      <c r="L34" s="57">
        <f>B25</f>
        <v>75</v>
      </c>
      <c r="M34" s="8">
        <f t="shared" ref="M34:M39" si="18">IF(L34,L34/$L$40,"")</f>
        <v>8.3986562150055996E-2</v>
      </c>
      <c r="N34" s="58">
        <f>D25</f>
        <v>1754045.33</v>
      </c>
      <c r="O34" s="58">
        <f>E25</f>
        <v>2096558.9247999999</v>
      </c>
      <c r="P34" s="59">
        <f t="shared" ref="P34:P39" si="19">IF(O34,O34/$O$40,"")</f>
        <v>0.16075105079378813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1.1198208286674132E-3</v>
      </c>
      <c r="D35" s="13">
        <f t="shared" si="15"/>
        <v>39094.26</v>
      </c>
      <c r="E35" s="14">
        <f t="shared" si="16"/>
        <v>47304.05</v>
      </c>
      <c r="F35" s="21">
        <f t="shared" si="17"/>
        <v>3.6269792631882691E-3</v>
      </c>
      <c r="J35" s="102" t="s">
        <v>1</v>
      </c>
      <c r="K35" s="103"/>
      <c r="L35" s="60">
        <f>G25</f>
        <v>713</v>
      </c>
      <c r="M35" s="8">
        <f t="shared" si="18"/>
        <v>0.79843225083986558</v>
      </c>
      <c r="N35" s="61">
        <f>I25</f>
        <v>10057123.33</v>
      </c>
      <c r="O35" s="61">
        <f>J25</f>
        <v>10718687.972000001</v>
      </c>
      <c r="P35" s="59">
        <f t="shared" si="19"/>
        <v>0.82184208335289521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105</v>
      </c>
      <c r="M36" s="8">
        <f t="shared" si="18"/>
        <v>0.11758118701007839</v>
      </c>
      <c r="N36" s="61">
        <f>N25</f>
        <v>188245.69</v>
      </c>
      <c r="O36" s="61">
        <f>O25</f>
        <v>227025.07869999998</v>
      </c>
      <c r="P36" s="59">
        <f t="shared" si="19"/>
        <v>1.7406865853316675E-2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3.3594624860022394E-3</v>
      </c>
      <c r="D39" s="13">
        <f t="shared" si="15"/>
        <v>128274.5</v>
      </c>
      <c r="E39" s="22">
        <f t="shared" si="16"/>
        <v>140166.02000000002</v>
      </c>
      <c r="F39" s="21">
        <f t="shared" si="17"/>
        <v>1.074705544120709E-2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13</v>
      </c>
      <c r="C40" s="8">
        <f t="shared" si="14"/>
        <v>1.4557670772676373E-2</v>
      </c>
      <c r="D40" s="13">
        <f t="shared" si="15"/>
        <v>26429.56</v>
      </c>
      <c r="E40" s="23">
        <f t="shared" si="16"/>
        <v>31979.8</v>
      </c>
      <c r="F40" s="21">
        <f t="shared" si="17"/>
        <v>2.4520114332897119E-3</v>
      </c>
      <c r="G40" s="25"/>
      <c r="H40" s="25"/>
      <c r="I40" s="25"/>
      <c r="J40" s="104" t="s">
        <v>0</v>
      </c>
      <c r="K40" s="105"/>
      <c r="L40" s="83">
        <f>SUM(L34:L39)</f>
        <v>893</v>
      </c>
      <c r="M40" s="17">
        <f>SUM(M34:M39)</f>
        <v>0.99999999999999989</v>
      </c>
      <c r="N40" s="84">
        <f>SUM(N34:N39)</f>
        <v>11999414.35</v>
      </c>
      <c r="O40" s="85">
        <f>SUM(O34:O39)</f>
        <v>13042271.975500001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818</v>
      </c>
      <c r="C41" s="8">
        <f>IF(B41,B41/$B$46,"")</f>
        <v>0.91601343784994405</v>
      </c>
      <c r="D41" s="13">
        <f t="shared" si="15"/>
        <v>3122072.22</v>
      </c>
      <c r="E41" s="23">
        <f t="shared" si="16"/>
        <v>3594698.2755</v>
      </c>
      <c r="F41" s="21">
        <f>IF(E41,E41/$E$46,"")</f>
        <v>0.27561902422006423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893</v>
      </c>
      <c r="C46" s="17">
        <f>SUM(C34:C45)</f>
        <v>1</v>
      </c>
      <c r="D46" s="18">
        <f>SUM(D34:D45)</f>
        <v>11999414.350000001</v>
      </c>
      <c r="E46" s="18">
        <f>SUM(E34:E45)</f>
        <v>13042271.975500001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2024-04-16T07:18:55Z</dcterms:modified>
</cp:coreProperties>
</file>