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ustomProperty1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J14" i="5" l="1"/>
  <c r="I14" i="5"/>
  <c r="J13" i="5"/>
  <c r="I13" i="5"/>
  <c r="J15" i="4"/>
  <c r="I15" i="4"/>
  <c r="J14" i="4"/>
  <c r="I14" i="4"/>
  <c r="Y18" i="4" l="1"/>
  <c r="X18" i="4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T16" i="7"/>
  <c r="Y16" i="7"/>
  <c r="AD16" i="7"/>
  <c r="E37" i="7" s="1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Q25" i="7" s="1"/>
  <c r="V16" i="7"/>
  <c r="W16" i="7"/>
  <c r="AA16" i="7"/>
  <c r="B37" i="7" s="1"/>
  <c r="B13" i="7"/>
  <c r="G13" i="7"/>
  <c r="B34" i="7" s="1"/>
  <c r="L13" i="7"/>
  <c r="Q13" i="7"/>
  <c r="V13" i="7"/>
  <c r="W13" i="7"/>
  <c r="AA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K14" i="6" s="1"/>
  <c r="E25" i="6"/>
  <c r="F20" i="6" s="1"/>
  <c r="O25" i="6"/>
  <c r="O36" i="6" s="1"/>
  <c r="Y25" i="6"/>
  <c r="Z13" i="6" s="1"/>
  <c r="Z25" i="6" s="1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 s="1"/>
  <c r="S25" i="6"/>
  <c r="N37" i="6"/>
  <c r="AC25" i="6"/>
  <c r="N39" i="6"/>
  <c r="G25" i="6"/>
  <c r="H13" i="6" s="1"/>
  <c r="B25" i="6"/>
  <c r="C14" i="6" s="1"/>
  <c r="L25" i="6"/>
  <c r="M15" i="6" s="1"/>
  <c r="V25" i="6"/>
  <c r="W13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4" i="6"/>
  <c r="Z15" i="6"/>
  <c r="Z16" i="6"/>
  <c r="Z17" i="6"/>
  <c r="Z19" i="6"/>
  <c r="Z20" i="6"/>
  <c r="Z24" i="6"/>
  <c r="W14" i="6"/>
  <c r="W15" i="6"/>
  <c r="W16" i="6"/>
  <c r="W17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1" i="6"/>
  <c r="P24" i="6"/>
  <c r="M14" i="6"/>
  <c r="M16" i="6"/>
  <c r="M24" i="6"/>
  <c r="K16" i="6"/>
  <c r="K17" i="6"/>
  <c r="H16" i="6"/>
  <c r="H17" i="6"/>
  <c r="F15" i="6"/>
  <c r="F17" i="6"/>
  <c r="F19" i="6"/>
  <c r="F21" i="6"/>
  <c r="F24" i="6"/>
  <c r="C15" i="6"/>
  <c r="C17" i="6"/>
  <c r="C19" i="6"/>
  <c r="C21" i="6"/>
  <c r="C24" i="6"/>
  <c r="AD25" i="5"/>
  <c r="O39" i="5"/>
  <c r="AC25" i="5"/>
  <c r="N39" i="5"/>
  <c r="AA25" i="5"/>
  <c r="L39" i="5"/>
  <c r="E25" i="5"/>
  <c r="O34" i="5"/>
  <c r="J25" i="5"/>
  <c r="K13" i="5" s="1"/>
  <c r="O25" i="5"/>
  <c r="O36" i="5" s="1"/>
  <c r="T25" i="5"/>
  <c r="O37" i="5"/>
  <c r="Y25" i="5"/>
  <c r="Z20" i="5" s="1"/>
  <c r="D25" i="5"/>
  <c r="N34" i="5"/>
  <c r="I25" i="5"/>
  <c r="N35" i="5" s="1"/>
  <c r="N25" i="5"/>
  <c r="N36" i="5" s="1"/>
  <c r="S25" i="5"/>
  <c r="N37" i="5"/>
  <c r="X25" i="5"/>
  <c r="N38" i="5" s="1"/>
  <c r="B25" i="5"/>
  <c r="L34" i="5"/>
  <c r="G25" i="5"/>
  <c r="L35" i="5" s="1"/>
  <c r="L25" i="5"/>
  <c r="M14" i="5" s="1"/>
  <c r="Q25" i="5"/>
  <c r="L37" i="5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6" i="5"/>
  <c r="M17" i="5"/>
  <c r="M19" i="5"/>
  <c r="K16" i="5"/>
  <c r="K17" i="5"/>
  <c r="H16" i="5"/>
  <c r="H17" i="5"/>
  <c r="F13" i="5"/>
  <c r="F25" i="5" s="1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9" i="4"/>
  <c r="Y25" i="4"/>
  <c r="Z18" i="4" s="1"/>
  <c r="Z24" i="4"/>
  <c r="X25" i="4"/>
  <c r="N38" i="4" s="1"/>
  <c r="W13" i="4"/>
  <c r="W14" i="4"/>
  <c r="W15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L36" i="4" s="1"/>
  <c r="M19" i="4"/>
  <c r="M16" i="4"/>
  <c r="M17" i="4"/>
  <c r="M18" i="4"/>
  <c r="M24" i="4"/>
  <c r="J25" i="4"/>
  <c r="K13" i="4" s="1"/>
  <c r="K16" i="4"/>
  <c r="K17" i="4"/>
  <c r="I25" i="4"/>
  <c r="N35" i="4" s="1"/>
  <c r="G25" i="4"/>
  <c r="H13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5" i="1" s="1"/>
  <c r="K22" i="1"/>
  <c r="O25" i="1"/>
  <c r="P13" i="1" s="1"/>
  <c r="E25" i="1"/>
  <c r="F20" i="1" s="1"/>
  <c r="Y25" i="1"/>
  <c r="Z20" i="1" s="1"/>
  <c r="O38" i="1"/>
  <c r="I25" i="1"/>
  <c r="N35" i="1" s="1"/>
  <c r="N25" i="1"/>
  <c r="N36" i="1" s="1"/>
  <c r="D25" i="1"/>
  <c r="N34" i="1"/>
  <c r="X25" i="1"/>
  <c r="N38" i="1" s="1"/>
  <c r="G25" i="1"/>
  <c r="H13" i="1" s="1"/>
  <c r="H22" i="1"/>
  <c r="L25" i="1"/>
  <c r="M13" i="1" s="1"/>
  <c r="V25" i="1"/>
  <c r="L3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20" i="1"/>
  <c r="W19" i="1"/>
  <c r="W18" i="1"/>
  <c r="W25" i="1" s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H21" i="1"/>
  <c r="H19" i="1"/>
  <c r="H17" i="1"/>
  <c r="C24" i="1"/>
  <c r="C21" i="1"/>
  <c r="C20" i="1"/>
  <c r="C19" i="1"/>
  <c r="C18" i="1"/>
  <c r="C17" i="1"/>
  <c r="C16" i="1"/>
  <c r="C15" i="1"/>
  <c r="C25" i="1" s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F14" i="1"/>
  <c r="F15" i="1"/>
  <c r="F16" i="1"/>
  <c r="F17" i="1"/>
  <c r="F18" i="1"/>
  <c r="F19" i="1"/>
  <c r="F21" i="1"/>
  <c r="P16" i="1"/>
  <c r="P16" i="5"/>
  <c r="P16" i="4"/>
  <c r="O39" i="1"/>
  <c r="F22" i="1"/>
  <c r="F23" i="1"/>
  <c r="F24" i="1"/>
  <c r="C22" i="1"/>
  <c r="C23" i="1"/>
  <c r="AE25" i="1"/>
  <c r="R25" i="1"/>
  <c r="AB25" i="1"/>
  <c r="F22" i="6"/>
  <c r="C22" i="6"/>
  <c r="F45" i="1"/>
  <c r="M18" i="6"/>
  <c r="P19" i="6"/>
  <c r="P14" i="6"/>
  <c r="Z21" i="6"/>
  <c r="H22" i="6"/>
  <c r="K22" i="6"/>
  <c r="AB25" i="6"/>
  <c r="AE25" i="6"/>
  <c r="AB25" i="5"/>
  <c r="M39" i="5"/>
  <c r="H22" i="5"/>
  <c r="K22" i="5"/>
  <c r="U25" i="5"/>
  <c r="M14" i="4"/>
  <c r="P21" i="4"/>
  <c r="AE25" i="4"/>
  <c r="H22" i="4"/>
  <c r="K22" i="4"/>
  <c r="Z21" i="4"/>
  <c r="U25" i="4"/>
  <c r="AB25" i="4"/>
  <c r="L34" i="1"/>
  <c r="F13" i="1"/>
  <c r="C13" i="1"/>
  <c r="K21" i="1"/>
  <c r="H16" i="1"/>
  <c r="H20" i="1"/>
  <c r="H24" i="1"/>
  <c r="U25" i="1"/>
  <c r="X25" i="7"/>
  <c r="N39" i="7"/>
  <c r="Z18" i="6"/>
  <c r="C13" i="6"/>
  <c r="F14" i="6"/>
  <c r="R16" i="6"/>
  <c r="R25" i="6"/>
  <c r="U16" i="6"/>
  <c r="U13" i="6"/>
  <c r="U25" i="6"/>
  <c r="H24" i="6"/>
  <c r="K19" i="6"/>
  <c r="T25" i="7"/>
  <c r="O37" i="7"/>
  <c r="F13" i="6"/>
  <c r="W19" i="6"/>
  <c r="W18" i="6"/>
  <c r="K24" i="6"/>
  <c r="F43" i="6"/>
  <c r="H24" i="5"/>
  <c r="K15" i="5"/>
  <c r="K18" i="5"/>
  <c r="K21" i="5"/>
  <c r="P15" i="5"/>
  <c r="P19" i="5"/>
  <c r="H15" i="5"/>
  <c r="W18" i="5"/>
  <c r="R16" i="5"/>
  <c r="R25" i="5"/>
  <c r="H13" i="5"/>
  <c r="K19" i="5"/>
  <c r="C14" i="5"/>
  <c r="C25" i="5" s="1"/>
  <c r="C13" i="5"/>
  <c r="F23" i="7"/>
  <c r="F43" i="5"/>
  <c r="AE21" i="5"/>
  <c r="AE20" i="5"/>
  <c r="C20" i="5"/>
  <c r="F21" i="5"/>
  <c r="F20" i="5"/>
  <c r="C43" i="6"/>
  <c r="B36" i="7"/>
  <c r="S25" i="7"/>
  <c r="N37" i="7" s="1"/>
  <c r="V25" i="7"/>
  <c r="Y25" i="7"/>
  <c r="Z20" i="7"/>
  <c r="P15" i="4"/>
  <c r="C15" i="4"/>
  <c r="F15" i="4"/>
  <c r="P14" i="4"/>
  <c r="P13" i="4"/>
  <c r="P18" i="4"/>
  <c r="H24" i="4"/>
  <c r="K24" i="4"/>
  <c r="C14" i="4"/>
  <c r="F14" i="4"/>
  <c r="F20" i="4"/>
  <c r="AD25" i="7"/>
  <c r="O38" i="7" s="1"/>
  <c r="W17" i="4"/>
  <c r="E38" i="7"/>
  <c r="Z17" i="4"/>
  <c r="C18" i="4"/>
  <c r="C20" i="4"/>
  <c r="O34" i="4"/>
  <c r="M20" i="4"/>
  <c r="P20" i="4"/>
  <c r="F43" i="4"/>
  <c r="K22" i="7"/>
  <c r="Z14" i="7"/>
  <c r="C24" i="7"/>
  <c r="D38" i="7"/>
  <c r="D45" i="7"/>
  <c r="E40" i="7"/>
  <c r="E45" i="7"/>
  <c r="B45" i="7"/>
  <c r="B38" i="7"/>
  <c r="R17" i="7"/>
  <c r="H22" i="7"/>
  <c r="F38" i="1"/>
  <c r="P17" i="7"/>
  <c r="P16" i="7"/>
  <c r="Z16" i="7"/>
  <c r="P39" i="1"/>
  <c r="F37" i="1"/>
  <c r="M16" i="7"/>
  <c r="F43" i="1"/>
  <c r="F44" i="1"/>
  <c r="F24" i="7"/>
  <c r="C22" i="7"/>
  <c r="C23" i="7"/>
  <c r="C44" i="1"/>
  <c r="F15" i="7"/>
  <c r="F22" i="7"/>
  <c r="C43" i="5"/>
  <c r="P39" i="5"/>
  <c r="P37" i="5"/>
  <c r="AE25" i="5"/>
  <c r="C43" i="4"/>
  <c r="C45" i="1"/>
  <c r="C37" i="1"/>
  <c r="C15" i="7"/>
  <c r="K24" i="7"/>
  <c r="M37" i="6"/>
  <c r="P37" i="6"/>
  <c r="U13" i="7"/>
  <c r="U16" i="7"/>
  <c r="F45" i="6"/>
  <c r="AB19" i="7"/>
  <c r="C45" i="6"/>
  <c r="C45" i="5"/>
  <c r="F45" i="5"/>
  <c r="M37" i="5"/>
  <c r="C37" i="5"/>
  <c r="F37" i="5"/>
  <c r="F21" i="7"/>
  <c r="F13" i="7"/>
  <c r="L39" i="7"/>
  <c r="W20" i="7"/>
  <c r="W25" i="7"/>
  <c r="O39" i="7"/>
  <c r="Z21" i="7"/>
  <c r="Z25" i="7"/>
  <c r="AE21" i="7"/>
  <c r="AE17" i="7"/>
  <c r="F25" i="4"/>
  <c r="C38" i="4"/>
  <c r="F38" i="4"/>
  <c r="F45" i="4"/>
  <c r="C45" i="4"/>
  <c r="K16" i="7"/>
  <c r="AB17" i="7"/>
  <c r="C13" i="7"/>
  <c r="R13" i="7"/>
  <c r="H16" i="7"/>
  <c r="H24" i="7"/>
  <c r="P37" i="1"/>
  <c r="F43" i="7"/>
  <c r="C38" i="7"/>
  <c r="C43" i="7"/>
  <c r="U25" i="7"/>
  <c r="P37" i="4"/>
  <c r="F38" i="7"/>
  <c r="F45" i="7"/>
  <c r="C45" i="7"/>
  <c r="M39" i="7"/>
  <c r="P39" i="7"/>
  <c r="P37" i="7"/>
  <c r="H18" i="5" l="1"/>
  <c r="H20" i="5"/>
  <c r="D37" i="7"/>
  <c r="D25" i="7"/>
  <c r="N34" i="7" s="1"/>
  <c r="O34" i="6"/>
  <c r="F18" i="6"/>
  <c r="C18" i="6"/>
  <c r="B25" i="7"/>
  <c r="C16" i="7"/>
  <c r="Z20" i="4"/>
  <c r="Z25" i="4" s="1"/>
  <c r="K19" i="4"/>
  <c r="F16" i="6"/>
  <c r="L34" i="6"/>
  <c r="C16" i="6"/>
  <c r="H19" i="5"/>
  <c r="R16" i="4"/>
  <c r="R25" i="4" s="1"/>
  <c r="K18" i="6"/>
  <c r="H18" i="6"/>
  <c r="H20" i="6"/>
  <c r="P20" i="6"/>
  <c r="D40" i="7"/>
  <c r="M19" i="6"/>
  <c r="H19" i="6"/>
  <c r="H21" i="6"/>
  <c r="H14" i="6"/>
  <c r="M21" i="6"/>
  <c r="L36" i="6"/>
  <c r="K21" i="6"/>
  <c r="O35" i="6"/>
  <c r="K15" i="6"/>
  <c r="H15" i="6"/>
  <c r="B46" i="6"/>
  <c r="W20" i="6"/>
  <c r="W25" i="6" s="1"/>
  <c r="P15" i="6"/>
  <c r="M13" i="6"/>
  <c r="M20" i="6"/>
  <c r="K20" i="6"/>
  <c r="E25" i="7"/>
  <c r="C20" i="6"/>
  <c r="C25" i="6" s="1"/>
  <c r="E36" i="7"/>
  <c r="D36" i="7"/>
  <c r="K13" i="6"/>
  <c r="K25" i="6" s="1"/>
  <c r="D46" i="6"/>
  <c r="L35" i="6"/>
  <c r="E46" i="6"/>
  <c r="AE13" i="7"/>
  <c r="L38" i="6"/>
  <c r="N40" i="6"/>
  <c r="Z18" i="5"/>
  <c r="Z25" i="5" s="1"/>
  <c r="W20" i="5"/>
  <c r="W25" i="5" s="1"/>
  <c r="P18" i="5"/>
  <c r="P21" i="5"/>
  <c r="E39" i="7"/>
  <c r="D39" i="7"/>
  <c r="M20" i="5"/>
  <c r="M18" i="5"/>
  <c r="M21" i="5"/>
  <c r="L36" i="5"/>
  <c r="L40" i="5" s="1"/>
  <c r="M38" i="5" s="1"/>
  <c r="B46" i="5"/>
  <c r="C40" i="5" s="1"/>
  <c r="H14" i="5"/>
  <c r="H21" i="5"/>
  <c r="O38" i="5"/>
  <c r="P13" i="5"/>
  <c r="P20" i="5"/>
  <c r="P14" i="5"/>
  <c r="M15" i="5"/>
  <c r="K14" i="5"/>
  <c r="K20" i="5"/>
  <c r="O25" i="7"/>
  <c r="P19" i="7" s="1"/>
  <c r="D46" i="5"/>
  <c r="M13" i="5"/>
  <c r="E35" i="7"/>
  <c r="E34" i="7"/>
  <c r="E46" i="5"/>
  <c r="F42" i="5" s="1"/>
  <c r="N40" i="5"/>
  <c r="O35" i="5"/>
  <c r="L37" i="7"/>
  <c r="R16" i="7"/>
  <c r="R25" i="7" s="1"/>
  <c r="H19" i="4"/>
  <c r="H20" i="4"/>
  <c r="M21" i="4"/>
  <c r="M15" i="4"/>
  <c r="K21" i="4"/>
  <c r="K18" i="4"/>
  <c r="K20" i="4"/>
  <c r="K15" i="4"/>
  <c r="H21" i="4"/>
  <c r="Z16" i="4"/>
  <c r="W20" i="4"/>
  <c r="AE16" i="7"/>
  <c r="W16" i="4"/>
  <c r="AA25" i="7"/>
  <c r="O38" i="4"/>
  <c r="AE20" i="7"/>
  <c r="AC25" i="7"/>
  <c r="N38" i="7" s="1"/>
  <c r="W18" i="4"/>
  <c r="H18" i="4"/>
  <c r="P25" i="4"/>
  <c r="D46" i="4"/>
  <c r="D35" i="7"/>
  <c r="D34" i="7"/>
  <c r="M13" i="4"/>
  <c r="H14" i="4"/>
  <c r="B46" i="4"/>
  <c r="C40" i="4" s="1"/>
  <c r="H15" i="4"/>
  <c r="L35" i="4"/>
  <c r="L40" i="4" s="1"/>
  <c r="M35" i="4" s="1"/>
  <c r="K14" i="4"/>
  <c r="O35" i="4"/>
  <c r="O40" i="4" s="1"/>
  <c r="P35" i="4" s="1"/>
  <c r="E46" i="4"/>
  <c r="J25" i="7"/>
  <c r="K13" i="7" s="1"/>
  <c r="N40" i="4"/>
  <c r="B41" i="7"/>
  <c r="E42" i="7"/>
  <c r="P21" i="1"/>
  <c r="P25" i="1" s="1"/>
  <c r="O36" i="1"/>
  <c r="O40" i="1" s="1"/>
  <c r="P35" i="1" s="1"/>
  <c r="N25" i="7"/>
  <c r="N36" i="7" s="1"/>
  <c r="D42" i="7"/>
  <c r="B42" i="7"/>
  <c r="AE18" i="7"/>
  <c r="Z25" i="1"/>
  <c r="D41" i="7"/>
  <c r="P20" i="1"/>
  <c r="L36" i="1"/>
  <c r="M20" i="1"/>
  <c r="E41" i="7"/>
  <c r="K13" i="1"/>
  <c r="K19" i="1"/>
  <c r="K20" i="1"/>
  <c r="F25" i="1"/>
  <c r="O34" i="1"/>
  <c r="L34" i="7"/>
  <c r="C20" i="7"/>
  <c r="O35" i="1"/>
  <c r="K14" i="1"/>
  <c r="B39" i="7"/>
  <c r="H18" i="1"/>
  <c r="H14" i="1"/>
  <c r="H15" i="1"/>
  <c r="G25" i="7"/>
  <c r="E46" i="1"/>
  <c r="F41" i="1" s="1"/>
  <c r="I25" i="7"/>
  <c r="N35" i="7" s="1"/>
  <c r="M25" i="1"/>
  <c r="B35" i="7"/>
  <c r="L25" i="7"/>
  <c r="M18" i="7" s="1"/>
  <c r="K25" i="1"/>
  <c r="D46" i="1"/>
  <c r="B46" i="1"/>
  <c r="C41" i="1" s="1"/>
  <c r="N40" i="1"/>
  <c r="L35" i="1"/>
  <c r="H25" i="5" l="1"/>
  <c r="F25" i="6"/>
  <c r="F16" i="7"/>
  <c r="F18" i="7"/>
  <c r="O40" i="6"/>
  <c r="P34" i="6" s="1"/>
  <c r="C14" i="7"/>
  <c r="C25" i="7" s="1"/>
  <c r="C18" i="7"/>
  <c r="F14" i="7"/>
  <c r="O34" i="7"/>
  <c r="F20" i="7"/>
  <c r="F39" i="6"/>
  <c r="F37" i="6"/>
  <c r="C35" i="6"/>
  <c r="C37" i="6"/>
  <c r="F40" i="5"/>
  <c r="K25" i="4"/>
  <c r="C39" i="6"/>
  <c r="H25" i="6"/>
  <c r="P25" i="6"/>
  <c r="M19" i="7"/>
  <c r="M25" i="6"/>
  <c r="F42" i="6"/>
  <c r="F40" i="6"/>
  <c r="C34" i="6"/>
  <c r="C40" i="6"/>
  <c r="C41" i="6"/>
  <c r="C42" i="6"/>
  <c r="C36" i="6"/>
  <c r="F36" i="6"/>
  <c r="F41" i="6"/>
  <c r="F34" i="6"/>
  <c r="F35" i="6"/>
  <c r="P35" i="6"/>
  <c r="L38" i="7"/>
  <c r="AB13" i="7"/>
  <c r="L40" i="6"/>
  <c r="M34" i="6" s="1"/>
  <c r="F39" i="5"/>
  <c r="P13" i="7"/>
  <c r="P18" i="7"/>
  <c r="C34" i="5"/>
  <c r="C39" i="5"/>
  <c r="C35" i="5"/>
  <c r="C36" i="5"/>
  <c r="P25" i="5"/>
  <c r="M25" i="5"/>
  <c r="C42" i="5"/>
  <c r="K25" i="5"/>
  <c r="C41" i="5"/>
  <c r="F36" i="5"/>
  <c r="F41" i="5"/>
  <c r="M35" i="5"/>
  <c r="M34" i="5"/>
  <c r="P14" i="7"/>
  <c r="P15" i="7"/>
  <c r="O36" i="7"/>
  <c r="P20" i="7"/>
  <c r="P21" i="7"/>
  <c r="F34" i="5"/>
  <c r="F35" i="5"/>
  <c r="M36" i="5"/>
  <c r="O40" i="5"/>
  <c r="P38" i="5" s="1"/>
  <c r="M37" i="4"/>
  <c r="F42" i="4"/>
  <c r="F40" i="4"/>
  <c r="M25" i="4"/>
  <c r="C37" i="4"/>
  <c r="C42" i="4"/>
  <c r="F34" i="4"/>
  <c r="F37" i="4"/>
  <c r="AB16" i="7"/>
  <c r="AB20" i="7"/>
  <c r="W25" i="4"/>
  <c r="AB18" i="7"/>
  <c r="P38" i="4"/>
  <c r="AE25" i="7"/>
  <c r="M38" i="4"/>
  <c r="F39" i="4"/>
  <c r="H25" i="4"/>
  <c r="C35" i="4"/>
  <c r="C39" i="4"/>
  <c r="B46" i="7"/>
  <c r="C34" i="7" s="1"/>
  <c r="M21" i="7"/>
  <c r="M15" i="7"/>
  <c r="P36" i="4"/>
  <c r="F41" i="4"/>
  <c r="C34" i="4"/>
  <c r="C41" i="4"/>
  <c r="M36" i="4"/>
  <c r="C36" i="4"/>
  <c r="K18" i="7"/>
  <c r="F35" i="4"/>
  <c r="F36" i="4"/>
  <c r="K15" i="7"/>
  <c r="P34" i="4"/>
  <c r="K14" i="7"/>
  <c r="K21" i="7"/>
  <c r="K19" i="7"/>
  <c r="K20" i="7"/>
  <c r="O35" i="7"/>
  <c r="M34" i="4"/>
  <c r="D46" i="7"/>
  <c r="E46" i="7"/>
  <c r="F42" i="1"/>
  <c r="N40" i="7"/>
  <c r="H20" i="7"/>
  <c r="H21" i="7"/>
  <c r="C42" i="1"/>
  <c r="M14" i="7"/>
  <c r="M20" i="7"/>
  <c r="P34" i="1"/>
  <c r="F34" i="1"/>
  <c r="F40" i="1"/>
  <c r="P38" i="1"/>
  <c r="H18" i="7"/>
  <c r="H19" i="7"/>
  <c r="C36" i="1"/>
  <c r="C40" i="1"/>
  <c r="C39" i="1"/>
  <c r="H25" i="1"/>
  <c r="F36" i="1"/>
  <c r="F39" i="1"/>
  <c r="L35" i="7"/>
  <c r="H13" i="7"/>
  <c r="H14" i="7"/>
  <c r="H15" i="7"/>
  <c r="F35" i="1"/>
  <c r="P36" i="1"/>
  <c r="L36" i="7"/>
  <c r="M13" i="7"/>
  <c r="C34" i="1"/>
  <c r="C35" i="1"/>
  <c r="L40" i="1"/>
  <c r="C46" i="5" l="1"/>
  <c r="P36" i="6"/>
  <c r="P38" i="6"/>
  <c r="P40" i="6" s="1"/>
  <c r="F25" i="7"/>
  <c r="C46" i="6"/>
  <c r="F46" i="6"/>
  <c r="M35" i="6"/>
  <c r="M36" i="6"/>
  <c r="M38" i="6"/>
  <c r="P25" i="7"/>
  <c r="P36" i="5"/>
  <c r="P34" i="5"/>
  <c r="P35" i="5"/>
  <c r="M40" i="5"/>
  <c r="O40" i="7"/>
  <c r="P34" i="7" s="1"/>
  <c r="F46" i="5"/>
  <c r="AB25" i="7"/>
  <c r="M40" i="4"/>
  <c r="F42" i="7"/>
  <c r="F37" i="7"/>
  <c r="C40" i="7"/>
  <c r="C37" i="7"/>
  <c r="C41" i="7"/>
  <c r="C35" i="7"/>
  <c r="C42" i="7"/>
  <c r="C36" i="7"/>
  <c r="C39" i="7"/>
  <c r="K25" i="7"/>
  <c r="P40" i="4"/>
  <c r="C46" i="4"/>
  <c r="M25" i="7"/>
  <c r="F46" i="4"/>
  <c r="F41" i="7"/>
  <c r="F36" i="7"/>
  <c r="F34" i="7"/>
  <c r="F39" i="7"/>
  <c r="F35" i="7"/>
  <c r="F40" i="7"/>
  <c r="P40" i="1"/>
  <c r="M38" i="1"/>
  <c r="M34" i="1"/>
  <c r="F46" i="1"/>
  <c r="L40" i="7"/>
  <c r="H25" i="7"/>
  <c r="C46" i="1"/>
  <c r="M35" i="1"/>
  <c r="M36" i="1"/>
  <c r="M40" i="6" l="1"/>
  <c r="P38" i="7"/>
  <c r="P36" i="7"/>
  <c r="P40" i="5"/>
  <c r="P35" i="7"/>
  <c r="M34" i="7"/>
  <c r="M37" i="7"/>
  <c r="C46" i="7"/>
  <c r="F46" i="7"/>
  <c r="M35" i="7"/>
  <c r="M38" i="7"/>
  <c r="M36" i="7"/>
  <c r="M40" i="1"/>
  <c r="P40" i="7" l="1"/>
  <c r="M40" i="7"/>
</calcChain>
</file>

<file path=xl/sharedStrings.xml><?xml version="1.0" encoding="utf-8"?>
<sst xmlns="http://schemas.openxmlformats.org/spreadsheetml/2006/main" count="460" uniqueCount="63">
  <si>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</si>
  <si>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</si>
  <si>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</si>
  <si>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</si>
  <si>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</si>
  <si>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</si>
  <si>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</si>
  <si>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</si>
  <si>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</si>
  <si>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</si>
  <si>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</si>
  <si>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</si>
  <si>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</si>
  <si>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</si>
  <si>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</si>
  <si>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</si>
  <si>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</si>
  <si>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</si>
  <si>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</si>
  <si>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</si>
  <si>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</si>
  <si>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</si>
  <si>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</si>
  <si>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</si>
  <si>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</si>
  <si>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</si>
  <si>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</si>
  <si>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</si>
  <si>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</si>
  <si>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</si>
  <si>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</si>
  <si>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</si>
  <si>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</si>
  <si>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</si>
  <si>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</si>
  <si>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</si>
  <si>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</si>
  <si>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</si>
  <si>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</si>
  <si>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</si>
  <si>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</si>
  <si>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</si>
  <si>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</si>
  <si>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</si>
  <si>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</si>
  <si>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</si>
  <si>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</si>
  <si>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</si>
  <si>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</si>
  <si>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</si>
  <si>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</si>
  <si>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</si>
  <si>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</si>
  <si>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</si>
  <si>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</si>
  <si>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</si>
  <si>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</si>
  <si>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</si>
  <si>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</si>
  <si>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</si>
  <si>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</si>
  <si>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de Cultura de Barcelona (ICUB)</t>
  </si>
  <si>
    <t>04/3/20204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</si>
</sst>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88</c:v>
                </c:pt>
                <c:pt idx="1">
                  <c:v>24</c:v>
                </c:pt>
                <c:pt idx="2">
                  <c:v>15</c:v>
                </c:pt>
                <c:pt idx="3">
                  <c:v>1</c:v>
                </c:pt>
                <c:pt idx="4">
                  <c:v>0</c:v>
                </c:pt>
                <c:pt idx="5">
                  <c:v>74</c:v>
                </c:pt>
                <c:pt idx="6">
                  <c:v>109</c:v>
                </c:pt>
                <c:pt idx="7">
                  <c:v>2199</c:v>
                </c:pt>
                <c:pt idx="8">
                  <c:v>1504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14349246.1</c:v>
                </c:pt>
                <c:pt idx="1">
                  <c:v>1688551.69</c:v>
                </c:pt>
                <c:pt idx="2">
                  <c:v>593706.71</c:v>
                </c:pt>
                <c:pt idx="3">
                  <c:v>0</c:v>
                </c:pt>
                <c:pt idx="4">
                  <c:v>0</c:v>
                </c:pt>
                <c:pt idx="5">
                  <c:v>3952774.91</c:v>
                </c:pt>
                <c:pt idx="6">
                  <c:v>948670.74000000011</c:v>
                </c:pt>
                <c:pt idx="7">
                  <c:v>12172803.920000002</c:v>
                </c:pt>
                <c:pt idx="8">
                  <c:v>658391.77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16</c:v>
                </c:pt>
                <c:pt idx="1">
                  <c:v>2897</c:v>
                </c:pt>
                <c:pt idx="2">
                  <c:v>786</c:v>
                </c:pt>
                <c:pt idx="3">
                  <c:v>1</c:v>
                </c:pt>
                <c:pt idx="4">
                  <c:v>314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666452.34</c:v>
                </c:pt>
                <c:pt idx="1">
                  <c:v>23662799.339999996</c:v>
                </c:pt>
                <c:pt idx="2">
                  <c:v>4520372.6900000004</c:v>
                </c:pt>
                <c:pt idx="3">
                  <c:v>0</c:v>
                </c:pt>
                <c:pt idx="4">
                  <c:v>5514521.4700000007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0" zoomScaleNormal="80" workbookViewId="0">
      <selection activeCell="E39" sqref="E3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45070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19</v>
      </c>
      <c r="H13" s="20">
        <f t="shared" ref="H13:H24" si="2">IF(G13,G13/$G$25,"")</f>
        <v>2.5265957446808509E-2</v>
      </c>
      <c r="I13" s="4">
        <v>1431386.3</v>
      </c>
      <c r="J13" s="5">
        <v>1705092.65</v>
      </c>
      <c r="K13" s="21">
        <f t="shared" ref="K13:K24" si="3">IF(J13,J13/$J$25,"")</f>
        <v>0.34888905111746105</v>
      </c>
      <c r="L13" s="1">
        <v>2</v>
      </c>
      <c r="M13" s="20">
        <f t="shared" ref="M13:M24" si="4">IF(L13,L13/$L$25,"")</f>
        <v>1.4705882352941176E-2</v>
      </c>
      <c r="N13" s="4">
        <v>242258.75</v>
      </c>
      <c r="O13" s="5">
        <v>293133.09000000003</v>
      </c>
      <c r="P13" s="21">
        <f t="shared" ref="P13:P24" si="5">IF(O13,O13/$O$25,"")</f>
        <v>0.41560246779033311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3</v>
      </c>
      <c r="H14" s="20">
        <f t="shared" si="2"/>
        <v>3.9893617021276593E-3</v>
      </c>
      <c r="I14" s="6">
        <v>183055.16</v>
      </c>
      <c r="J14" s="7">
        <v>221496.74</v>
      </c>
      <c r="K14" s="21">
        <f t="shared" si="3"/>
        <v>4.5321752717783971E-2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2.6595744680851063E-3</v>
      </c>
      <c r="I15" s="6">
        <v>41399</v>
      </c>
      <c r="J15" s="7">
        <v>50092.79</v>
      </c>
      <c r="K15" s="21">
        <f t="shared" si="3"/>
        <v>1.0249780837965751E-2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1.3297872340425532E-3</v>
      </c>
      <c r="I18" s="69">
        <v>8738.57</v>
      </c>
      <c r="J18" s="70">
        <v>10573.67</v>
      </c>
      <c r="K18" s="67">
        <f t="shared" si="3"/>
        <v>2.1635409038501014E-3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9</v>
      </c>
      <c r="W18" s="66">
        <f t="shared" si="8"/>
        <v>0.12162162162162163</v>
      </c>
      <c r="X18" s="69">
        <v>452203.84</v>
      </c>
      <c r="Y18" s="70">
        <v>547166.66</v>
      </c>
      <c r="Z18" s="67">
        <f t="shared" si="9"/>
        <v>0.58521476048615917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45</v>
      </c>
      <c r="H19" s="20">
        <f t="shared" si="2"/>
        <v>5.9840425531914897E-2</v>
      </c>
      <c r="I19" s="6">
        <v>262280.62</v>
      </c>
      <c r="J19" s="7">
        <v>294190.33</v>
      </c>
      <c r="K19" s="21">
        <f t="shared" si="3"/>
        <v>6.0196016375786233E-2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1</v>
      </c>
      <c r="D20" s="69">
        <v>59646.34</v>
      </c>
      <c r="E20" s="70">
        <v>72172.070000000007</v>
      </c>
      <c r="F20" s="21">
        <f t="shared" si="1"/>
        <v>1</v>
      </c>
      <c r="G20" s="68">
        <v>518</v>
      </c>
      <c r="H20" s="66">
        <f t="shared" si="2"/>
        <v>0.68882978723404253</v>
      </c>
      <c r="I20" s="69">
        <v>2116071.09</v>
      </c>
      <c r="J20" s="70">
        <v>2523100.44</v>
      </c>
      <c r="K20" s="67">
        <f t="shared" si="3"/>
        <v>0.51626644357750795</v>
      </c>
      <c r="L20" s="68">
        <v>91</v>
      </c>
      <c r="M20" s="66">
        <f t="shared" si="4"/>
        <v>0.66911764705882348</v>
      </c>
      <c r="N20" s="69">
        <v>335213.24</v>
      </c>
      <c r="O20" s="70">
        <v>400948.17</v>
      </c>
      <c r="P20" s="67">
        <f t="shared" si="5"/>
        <v>0.56846208972183243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65</v>
      </c>
      <c r="W20" s="66">
        <f t="shared" si="8"/>
        <v>0.8783783783783784</v>
      </c>
      <c r="X20" s="69">
        <v>327527.37</v>
      </c>
      <c r="Y20" s="70">
        <v>387817.72</v>
      </c>
      <c r="Z20" s="67">
        <f t="shared" si="9"/>
        <v>0.41478523951384083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164</v>
      </c>
      <c r="H21" s="20">
        <f t="shared" si="2"/>
        <v>0.21808510638297873</v>
      </c>
      <c r="I21" s="98">
        <v>75764.509999999995</v>
      </c>
      <c r="J21" s="98">
        <v>82659.34</v>
      </c>
      <c r="K21" s="21">
        <f t="shared" si="3"/>
        <v>1.6913414469645151E-2</v>
      </c>
      <c r="L21" s="2">
        <v>43</v>
      </c>
      <c r="M21" s="20">
        <f t="shared" si="4"/>
        <v>0.31617647058823528</v>
      </c>
      <c r="N21" s="6">
        <v>9499.2900000000009</v>
      </c>
      <c r="O21" s="7">
        <v>11239.6</v>
      </c>
      <c r="P21" s="21">
        <f t="shared" si="5"/>
        <v>1.5935442487834545E-2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59646.34</v>
      </c>
      <c r="E25" s="18">
        <f t="shared" si="12"/>
        <v>72172.070000000007</v>
      </c>
      <c r="F25" s="19">
        <f t="shared" si="12"/>
        <v>1</v>
      </c>
      <c r="G25" s="16">
        <f t="shared" si="12"/>
        <v>752</v>
      </c>
      <c r="H25" s="17">
        <f t="shared" si="12"/>
        <v>1</v>
      </c>
      <c r="I25" s="18">
        <f t="shared" si="12"/>
        <v>4118695.2499999995</v>
      </c>
      <c r="J25" s="18">
        <f t="shared" si="12"/>
        <v>4887205.959999999</v>
      </c>
      <c r="K25" s="19">
        <f t="shared" si="12"/>
        <v>1.0000000000000002</v>
      </c>
      <c r="L25" s="16">
        <f t="shared" si="12"/>
        <v>136</v>
      </c>
      <c r="M25" s="17">
        <f t="shared" si="12"/>
        <v>0.99999999999999989</v>
      </c>
      <c r="N25" s="18">
        <f t="shared" si="12"/>
        <v>586971.28</v>
      </c>
      <c r="O25" s="18">
        <f t="shared" si="12"/>
        <v>705320.86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74</v>
      </c>
      <c r="W25" s="17">
        <f t="shared" si="12"/>
        <v>1</v>
      </c>
      <c r="X25" s="18">
        <f t="shared" si="12"/>
        <v>779731.21</v>
      </c>
      <c r="Y25" s="18">
        <f t="shared" si="12"/>
        <v>934984.38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56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21</v>
      </c>
      <c r="C34" s="8">
        <f t="shared" ref="C34:C43" si="14">IF(B34,B34/$B$46,"")</f>
        <v>2.1784232365145227E-2</v>
      </c>
      <c r="D34" s="10">
        <f t="shared" ref="D34:D45" si="15">D13+I13+N13+S13+AC13+X13</f>
        <v>1673645.05</v>
      </c>
      <c r="E34" s="11">
        <f t="shared" ref="E34:E45" si="16">E13+J13+O13+T13+AD13+Y13</f>
        <v>1998225.74</v>
      </c>
      <c r="F34" s="21">
        <f t="shared" ref="F34:F43" si="17">IF(E34,E34/$E$46,"")</f>
        <v>0.30277600579459318</v>
      </c>
      <c r="J34" s="150" t="s">
        <v>3</v>
      </c>
      <c r="K34" s="151"/>
      <c r="L34" s="57">
        <f>B25</f>
        <v>2</v>
      </c>
      <c r="M34" s="8">
        <f t="shared" ref="M34:M39" si="18">IF(L34,L34/$L$40,"")</f>
        <v>2.0746887966804979E-3</v>
      </c>
      <c r="N34" s="58">
        <f>D25</f>
        <v>59646.34</v>
      </c>
      <c r="O34" s="58">
        <f>E25</f>
        <v>72172.070000000007</v>
      </c>
      <c r="P34" s="59">
        <f t="shared" ref="P34:P39" si="19">IF(O34,O34/$O$40,"")</f>
        <v>1.0935686918199638E-2</v>
      </c>
    </row>
    <row r="35" spans="1:33" s="25" customFormat="1" ht="30" customHeight="1" x14ac:dyDescent="0.25">
      <c r="A35" s="43" t="s">
        <v>18</v>
      </c>
      <c r="B35" s="12">
        <f t="shared" si="13"/>
        <v>3</v>
      </c>
      <c r="C35" s="8">
        <f t="shared" si="14"/>
        <v>3.1120331950207467E-3</v>
      </c>
      <c r="D35" s="13">
        <f t="shared" si="15"/>
        <v>183055.16</v>
      </c>
      <c r="E35" s="14">
        <f t="shared" si="16"/>
        <v>221496.74</v>
      </c>
      <c r="F35" s="21">
        <f t="shared" si="17"/>
        <v>3.3561722727945394E-2</v>
      </c>
      <c r="J35" s="146" t="s">
        <v>1</v>
      </c>
      <c r="K35" s="147"/>
      <c r="L35" s="60">
        <f>G25</f>
        <v>752</v>
      </c>
      <c r="M35" s="8">
        <f t="shared" si="18"/>
        <v>0.78008298755186722</v>
      </c>
      <c r="N35" s="61">
        <f>I25</f>
        <v>4118695.2499999995</v>
      </c>
      <c r="O35" s="61">
        <f>J25</f>
        <v>4887205.959999999</v>
      </c>
      <c r="P35" s="59">
        <f t="shared" si="19"/>
        <v>0.74052128868299449</v>
      </c>
    </row>
    <row r="36" spans="1:33" ht="30" customHeight="1" x14ac:dyDescent="0.25">
      <c r="A36" s="43" t="s">
        <v>19</v>
      </c>
      <c r="B36" s="12">
        <f t="shared" si="13"/>
        <v>2</v>
      </c>
      <c r="C36" s="8">
        <f t="shared" si="14"/>
        <v>2.0746887966804979E-3</v>
      </c>
      <c r="D36" s="13">
        <f t="shared" si="15"/>
        <v>41399</v>
      </c>
      <c r="E36" s="14">
        <f t="shared" si="16"/>
        <v>50092.79</v>
      </c>
      <c r="F36" s="21">
        <f t="shared" si="17"/>
        <v>7.5901809148486606E-3</v>
      </c>
      <c r="G36" s="25"/>
      <c r="J36" s="146" t="s">
        <v>2</v>
      </c>
      <c r="K36" s="147"/>
      <c r="L36" s="60">
        <f>L25</f>
        <v>136</v>
      </c>
      <c r="M36" s="8">
        <f t="shared" si="18"/>
        <v>0.14107883817427386</v>
      </c>
      <c r="N36" s="61">
        <f>N25</f>
        <v>586971.28</v>
      </c>
      <c r="O36" s="61">
        <f>O25</f>
        <v>705320.86</v>
      </c>
      <c r="P36" s="59">
        <f t="shared" si="19"/>
        <v>0.10687192568863992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74</v>
      </c>
      <c r="M38" s="8">
        <f t="shared" si="18"/>
        <v>7.6763485477178428E-2</v>
      </c>
      <c r="N38" s="61">
        <f>X25</f>
        <v>779731.21</v>
      </c>
      <c r="O38" s="61">
        <f>Y25</f>
        <v>934984.38</v>
      </c>
      <c r="P38" s="59">
        <f t="shared" si="19"/>
        <v>0.14167109871016584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10</v>
      </c>
      <c r="C39" s="8">
        <f t="shared" si="14"/>
        <v>1.0373443983402489E-2</v>
      </c>
      <c r="D39" s="13">
        <f t="shared" si="15"/>
        <v>460942.41000000003</v>
      </c>
      <c r="E39" s="22">
        <f t="shared" si="16"/>
        <v>557740.33000000007</v>
      </c>
      <c r="F39" s="21">
        <f t="shared" si="17"/>
        <v>8.4510166197718159E-2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45</v>
      </c>
      <c r="C40" s="8">
        <f t="shared" si="14"/>
        <v>4.6680497925311204E-2</v>
      </c>
      <c r="D40" s="13">
        <f t="shared" si="15"/>
        <v>262280.62</v>
      </c>
      <c r="E40" s="23">
        <f t="shared" si="16"/>
        <v>294190.33</v>
      </c>
      <c r="F40" s="21">
        <f t="shared" si="17"/>
        <v>4.4576431620179859E-2</v>
      </c>
      <c r="G40" s="25"/>
      <c r="J40" s="148" t="s">
        <v>0</v>
      </c>
      <c r="K40" s="149"/>
      <c r="L40" s="83">
        <f>SUM(L34:L39)</f>
        <v>964</v>
      </c>
      <c r="M40" s="17">
        <f>SUM(M34:M39)</f>
        <v>1</v>
      </c>
      <c r="N40" s="84">
        <f>SUM(N34:N39)</f>
        <v>5545044.0799999991</v>
      </c>
      <c r="O40" s="85">
        <f>SUM(O34:O39)</f>
        <v>6599683.2699999996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676</v>
      </c>
      <c r="C41" s="8">
        <f t="shared" si="14"/>
        <v>0.70124481327800825</v>
      </c>
      <c r="D41" s="13">
        <f t="shared" si="15"/>
        <v>2838458.04</v>
      </c>
      <c r="E41" s="23">
        <f t="shared" si="16"/>
        <v>3384038.3999999994</v>
      </c>
      <c r="F41" s="21">
        <f t="shared" si="17"/>
        <v>0.51275769784024794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207</v>
      </c>
      <c r="C42" s="8">
        <f t="shared" si="14"/>
        <v>0.21473029045643152</v>
      </c>
      <c r="D42" s="13">
        <f t="shared" si="15"/>
        <v>85263.799999999988</v>
      </c>
      <c r="E42" s="14">
        <f t="shared" si="16"/>
        <v>93898.94</v>
      </c>
      <c r="F42" s="21">
        <f t="shared" si="17"/>
        <v>1.4227794904466681E-2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964</v>
      </c>
      <c r="C46" s="17">
        <f>SUM(C34:C45)</f>
        <v>1</v>
      </c>
      <c r="D46" s="18">
        <f>SUM(D34:D45)</f>
        <v>5545044.0800000001</v>
      </c>
      <c r="E46" s="18">
        <f>SUM(E34:E45)</f>
        <v>6599683.2700000005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5" zoomScale="80" zoomScaleNormal="80" workbookViewId="0">
      <selection activeCell="G40" sqref="G4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de Cultura de Barcelona (ICUB)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18</v>
      </c>
      <c r="H13" s="20">
        <f t="shared" ref="H13:H21" si="2">IF(G13,G13/$G$25,"")</f>
        <v>2.3407022106631991E-2</v>
      </c>
      <c r="I13" s="4">
        <v>3260991.12</v>
      </c>
      <c r="J13" s="5">
        <v>3945799.32</v>
      </c>
      <c r="K13" s="21">
        <f t="shared" ref="K13:K21" si="3">IF(J13,J13/$J$25,"")</f>
        <v>0.55169088938419875</v>
      </c>
      <c r="L13" s="1">
        <v>3</v>
      </c>
      <c r="M13" s="20">
        <f t="shared" ref="M13:M21" si="4">IF(L13,L13/$L$25,"")</f>
        <v>1.4018691588785047E-2</v>
      </c>
      <c r="N13" s="4">
        <v>342498.98</v>
      </c>
      <c r="O13" s="5">
        <v>414423.77</v>
      </c>
      <c r="P13" s="21">
        <f t="shared" ref="P13:P21" si="5">IF(O13,O13/$O$25,"")</f>
        <v>0.30100895843959868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5</v>
      </c>
      <c r="H14" s="20">
        <f t="shared" si="2"/>
        <v>6.5019505851755524E-3</v>
      </c>
      <c r="I14" s="6">
        <f>224672.14+40507.78</f>
        <v>265179.92000000004</v>
      </c>
      <c r="J14" s="7">
        <f>271843.29+49014.41</f>
        <v>320857.69999999995</v>
      </c>
      <c r="K14" s="21">
        <f t="shared" si="3"/>
        <v>4.4861447712644546E-2</v>
      </c>
      <c r="L14" s="2">
        <v>4</v>
      </c>
      <c r="M14" s="20">
        <f t="shared" si="4"/>
        <v>1.8691588785046728E-2</v>
      </c>
      <c r="N14" s="6">
        <v>267005.81</v>
      </c>
      <c r="O14" s="7">
        <v>323077.02</v>
      </c>
      <c r="P14" s="21">
        <f t="shared" si="5"/>
        <v>0.23466095413872951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2.6007802340702211E-3</v>
      </c>
      <c r="I15" s="6">
        <f>17184+8520</f>
        <v>25704</v>
      </c>
      <c r="J15" s="7">
        <f>18902.4+10309.2</f>
        <v>29211.600000000002</v>
      </c>
      <c r="K15" s="21">
        <f t="shared" si="3"/>
        <v>4.0842861679887621E-3</v>
      </c>
      <c r="L15" s="2">
        <v>3</v>
      </c>
      <c r="M15" s="20">
        <f t="shared" si="4"/>
        <v>1.4018691588785047E-2</v>
      </c>
      <c r="N15" s="6">
        <v>124004.11</v>
      </c>
      <c r="O15" s="7">
        <v>150044.97</v>
      </c>
      <c r="P15" s="21">
        <f t="shared" si="5"/>
        <v>0.10898235914122596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1</v>
      </c>
      <c r="R16" s="20">
        <f t="shared" si="6"/>
        <v>1</v>
      </c>
      <c r="S16" s="6">
        <v>0</v>
      </c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5.2015604681404422E-3</v>
      </c>
      <c r="I18" s="69">
        <v>218023.08</v>
      </c>
      <c r="J18" s="70">
        <v>263807.93</v>
      </c>
      <c r="K18" s="67">
        <f t="shared" si="3"/>
        <v>3.688490460997506E-2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25</v>
      </c>
      <c r="W18" s="66">
        <f t="shared" si="8"/>
        <v>0.32051282051282054</v>
      </c>
      <c r="X18" s="69">
        <f>1017509.56+60048.22</f>
        <v>1077557.78</v>
      </c>
      <c r="Y18" s="70">
        <f>1231186.58+60048.22</f>
        <v>1291234.8</v>
      </c>
      <c r="Z18" s="67">
        <f t="shared" si="9"/>
        <v>0.72144589012510951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22</v>
      </c>
      <c r="H19" s="20">
        <f t="shared" si="2"/>
        <v>2.8608582574772431E-2</v>
      </c>
      <c r="I19" s="7">
        <v>317283.86</v>
      </c>
      <c r="J19" s="7">
        <v>377081.48</v>
      </c>
      <c r="K19" s="21">
        <f t="shared" si="3"/>
        <v>5.2722503148363346E-2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18286.23</v>
      </c>
      <c r="E20" s="70">
        <v>22126.34</v>
      </c>
      <c r="F20" s="21">
        <f t="shared" si="1"/>
        <v>1</v>
      </c>
      <c r="G20" s="68">
        <v>393</v>
      </c>
      <c r="H20" s="66">
        <f t="shared" si="2"/>
        <v>0.51105331599479842</v>
      </c>
      <c r="I20" s="69">
        <v>1746217.15</v>
      </c>
      <c r="J20" s="70">
        <v>2057452.46</v>
      </c>
      <c r="K20" s="21">
        <f t="shared" si="3"/>
        <v>0.28766738636953987</v>
      </c>
      <c r="L20" s="68">
        <v>103</v>
      </c>
      <c r="M20" s="66">
        <f t="shared" si="4"/>
        <v>0.48130841121495327</v>
      </c>
      <c r="N20" s="69">
        <v>383489.96</v>
      </c>
      <c r="O20" s="70">
        <v>462644.16</v>
      </c>
      <c r="P20" s="67">
        <f t="shared" si="5"/>
        <v>0.33603293732346246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53</v>
      </c>
      <c r="W20" s="66">
        <f t="shared" si="8"/>
        <v>0.67948717948717952</v>
      </c>
      <c r="X20" s="69">
        <v>418946.7</v>
      </c>
      <c r="Y20" s="70">
        <v>498552.65</v>
      </c>
      <c r="Z20" s="67">
        <f t="shared" si="9"/>
        <v>0.27855410987489043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325</v>
      </c>
      <c r="H21" s="20">
        <f t="shared" si="2"/>
        <v>0.42262678803641091</v>
      </c>
      <c r="I21" s="6">
        <v>143077.71</v>
      </c>
      <c r="J21" s="7">
        <v>157981.79</v>
      </c>
      <c r="K21" s="21">
        <f t="shared" si="3"/>
        <v>2.2088582607289749E-2</v>
      </c>
      <c r="L21" s="2">
        <v>101</v>
      </c>
      <c r="M21" s="20">
        <f t="shared" si="4"/>
        <v>0.4719626168224299</v>
      </c>
      <c r="N21" s="6">
        <v>22525.46</v>
      </c>
      <c r="O21" s="7">
        <v>26592.26</v>
      </c>
      <c r="P21" s="21">
        <f t="shared" si="5"/>
        <v>1.9314790956983477E-2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18286.23</v>
      </c>
      <c r="E25" s="18">
        <f t="shared" si="32"/>
        <v>22126.34</v>
      </c>
      <c r="F25" s="19">
        <f t="shared" si="32"/>
        <v>1</v>
      </c>
      <c r="G25" s="16">
        <f t="shared" si="32"/>
        <v>769</v>
      </c>
      <c r="H25" s="17">
        <f t="shared" si="32"/>
        <v>1</v>
      </c>
      <c r="I25" s="18">
        <f t="shared" si="32"/>
        <v>5976476.8399999999</v>
      </c>
      <c r="J25" s="18">
        <f t="shared" si="32"/>
        <v>7152192.2799999993</v>
      </c>
      <c r="K25" s="19">
        <f t="shared" si="32"/>
        <v>1.0000000000000002</v>
      </c>
      <c r="L25" s="16">
        <f t="shared" si="32"/>
        <v>214</v>
      </c>
      <c r="M25" s="17">
        <f t="shared" si="32"/>
        <v>1</v>
      </c>
      <c r="N25" s="18">
        <f t="shared" si="32"/>
        <v>1139524.32</v>
      </c>
      <c r="O25" s="18">
        <f t="shared" si="32"/>
        <v>1376782.18</v>
      </c>
      <c r="P25" s="19">
        <f t="shared" si="32"/>
        <v>1.0000000000000002</v>
      </c>
      <c r="Q25" s="16">
        <f t="shared" si="32"/>
        <v>1</v>
      </c>
      <c r="R25" s="17">
        <f t="shared" si="32"/>
        <v>1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78</v>
      </c>
      <c r="W25" s="17">
        <f t="shared" si="32"/>
        <v>1</v>
      </c>
      <c r="X25" s="18">
        <f t="shared" si="32"/>
        <v>1496504.48</v>
      </c>
      <c r="Y25" s="18">
        <f t="shared" si="32"/>
        <v>1789787.4500000002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21</v>
      </c>
      <c r="C34" s="8">
        <f t="shared" ref="C34:C45" si="34">IF(B34,B34/$B$46,"")</f>
        <v>1.9755409219190969E-2</v>
      </c>
      <c r="D34" s="10">
        <f t="shared" ref="D34:D45" si="35">D13+I13+N13+S13+AC13+X13</f>
        <v>3603490.1</v>
      </c>
      <c r="E34" s="11">
        <f t="shared" ref="E34:E45" si="36">E13+J13+O13+T13+AD13+Y13</f>
        <v>4360223.09</v>
      </c>
      <c r="F34" s="21">
        <f t="shared" ref="F34:F42" si="37">IF(E34,E34/$E$46,"")</f>
        <v>0.4216487969493336</v>
      </c>
      <c r="J34" s="150" t="s">
        <v>3</v>
      </c>
      <c r="K34" s="151"/>
      <c r="L34" s="57">
        <f>B25</f>
        <v>1</v>
      </c>
      <c r="M34" s="8">
        <f t="shared" ref="M34:M39" si="38">IF(L34,L34/$L$40,"")</f>
        <v>9.4073377234242712E-4</v>
      </c>
      <c r="N34" s="58">
        <f>D25</f>
        <v>18286.23</v>
      </c>
      <c r="O34" s="58">
        <f>E25</f>
        <v>22126.34</v>
      </c>
      <c r="P34" s="59">
        <f t="shared" ref="P34:P39" si="39">IF(O34,O34/$O$40,"")</f>
        <v>2.1396943342850651E-3</v>
      </c>
    </row>
    <row r="35" spans="1:33" s="25" customFormat="1" ht="30" customHeight="1" x14ac:dyDescent="0.25">
      <c r="A35" s="43" t="s">
        <v>18</v>
      </c>
      <c r="B35" s="12">
        <f t="shared" si="33"/>
        <v>9</v>
      </c>
      <c r="C35" s="8">
        <f t="shared" si="34"/>
        <v>8.4666039510818431E-3</v>
      </c>
      <c r="D35" s="13">
        <f t="shared" si="35"/>
        <v>532185.73</v>
      </c>
      <c r="E35" s="14">
        <f t="shared" si="36"/>
        <v>643934.71999999997</v>
      </c>
      <c r="F35" s="21">
        <f t="shared" si="37"/>
        <v>6.2270735785197172E-2</v>
      </c>
      <c r="J35" s="146" t="s">
        <v>1</v>
      </c>
      <c r="K35" s="147"/>
      <c r="L35" s="60">
        <f>G25</f>
        <v>769</v>
      </c>
      <c r="M35" s="8">
        <f t="shared" si="38"/>
        <v>0.72342427093132644</v>
      </c>
      <c r="N35" s="61">
        <f>I25</f>
        <v>5976476.8399999999</v>
      </c>
      <c r="O35" s="61">
        <f>J25</f>
        <v>7152192.2799999993</v>
      </c>
      <c r="P35" s="59">
        <f t="shared" si="39"/>
        <v>0.69164196605644579</v>
      </c>
    </row>
    <row r="36" spans="1:33" ht="30" customHeight="1" x14ac:dyDescent="0.25">
      <c r="A36" s="43" t="s">
        <v>19</v>
      </c>
      <c r="B36" s="12">
        <f t="shared" si="33"/>
        <v>5</v>
      </c>
      <c r="C36" s="8">
        <f t="shared" si="34"/>
        <v>4.7036688617121351E-3</v>
      </c>
      <c r="D36" s="13">
        <f t="shared" si="35"/>
        <v>149708.10999999999</v>
      </c>
      <c r="E36" s="14">
        <f t="shared" si="36"/>
        <v>179256.57</v>
      </c>
      <c r="F36" s="21">
        <f t="shared" si="37"/>
        <v>1.7334736210885947E-2</v>
      </c>
      <c r="G36" s="25"/>
      <c r="J36" s="146" t="s">
        <v>2</v>
      </c>
      <c r="K36" s="147"/>
      <c r="L36" s="60">
        <f>L25</f>
        <v>214</v>
      </c>
      <c r="M36" s="8">
        <f t="shared" si="38"/>
        <v>0.2013170272812794</v>
      </c>
      <c r="N36" s="61">
        <f>N25</f>
        <v>1139524.32</v>
      </c>
      <c r="O36" s="61">
        <f>O25</f>
        <v>1376782.18</v>
      </c>
      <c r="P36" s="59">
        <f t="shared" si="39"/>
        <v>0.1331396439759418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1</v>
      </c>
      <c r="C37" s="8">
        <f t="shared" si="34"/>
        <v>9.4073377234242712E-4</v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1</v>
      </c>
      <c r="M37" s="8">
        <f t="shared" si="38"/>
        <v>9.4073377234242712E-4</v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78</v>
      </c>
      <c r="M38" s="8">
        <f t="shared" si="38"/>
        <v>7.337723424270931E-2</v>
      </c>
      <c r="N38" s="61">
        <f>X25</f>
        <v>1496504.48</v>
      </c>
      <c r="O38" s="61">
        <f>Y25</f>
        <v>1789787.4500000002</v>
      </c>
      <c r="P38" s="59">
        <f t="shared" si="39"/>
        <v>0.17307869563332726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29</v>
      </c>
      <c r="C39" s="8">
        <f t="shared" si="34"/>
        <v>2.7281279397930385E-2</v>
      </c>
      <c r="D39" s="13">
        <f t="shared" si="35"/>
        <v>1295580.8600000001</v>
      </c>
      <c r="E39" s="22">
        <f t="shared" si="36"/>
        <v>1555042.73</v>
      </c>
      <c r="F39" s="21">
        <f t="shared" si="37"/>
        <v>0.15037806157512629</v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22</v>
      </c>
      <c r="C40" s="8">
        <f t="shared" si="34"/>
        <v>2.0696142991533398E-2</v>
      </c>
      <c r="D40" s="13">
        <f t="shared" si="35"/>
        <v>317283.86</v>
      </c>
      <c r="E40" s="23">
        <f t="shared" si="36"/>
        <v>377081.48</v>
      </c>
      <c r="F40" s="21">
        <f t="shared" si="37"/>
        <v>3.6465095732951182E-2</v>
      </c>
      <c r="G40" s="25"/>
      <c r="J40" s="148" t="s">
        <v>0</v>
      </c>
      <c r="K40" s="149"/>
      <c r="L40" s="83">
        <f>SUM(L34:L39)</f>
        <v>1063</v>
      </c>
      <c r="M40" s="17">
        <f>SUM(M34:M39)</f>
        <v>1</v>
      </c>
      <c r="N40" s="84">
        <f>SUM(N34:N39)</f>
        <v>8630791.870000001</v>
      </c>
      <c r="O40" s="85">
        <f>SUM(O34:O39)</f>
        <v>10340888.25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550</v>
      </c>
      <c r="C41" s="8">
        <f t="shared" si="34"/>
        <v>0.51740357478833487</v>
      </c>
      <c r="D41" s="13">
        <f t="shared" si="35"/>
        <v>2566940.04</v>
      </c>
      <c r="E41" s="23">
        <f t="shared" si="36"/>
        <v>3040775.61</v>
      </c>
      <c r="F41" s="21">
        <f t="shared" si="37"/>
        <v>0.29405361865311713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426</v>
      </c>
      <c r="C42" s="8">
        <f t="shared" si="34"/>
        <v>0.40075258701787392</v>
      </c>
      <c r="D42" s="13">
        <f t="shared" si="35"/>
        <v>165603.16999999998</v>
      </c>
      <c r="E42" s="14">
        <f t="shared" si="36"/>
        <v>184574.05000000002</v>
      </c>
      <c r="F42" s="21">
        <f t="shared" si="37"/>
        <v>1.7848955093388619E-2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1063</v>
      </c>
      <c r="C46" s="17">
        <f>SUM(C34:C45)</f>
        <v>1</v>
      </c>
      <c r="D46" s="18">
        <f>SUM(D34:D45)</f>
        <v>8630791.870000001</v>
      </c>
      <c r="E46" s="18">
        <f>SUM(E34:E45)</f>
        <v>10340888.25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5" zoomScale="80" zoomScaleNormal="80" workbookViewId="0">
      <selection activeCell="H16" sqref="H1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de Cultura de Barcelona (ICUB)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14</v>
      </c>
      <c r="H13" s="20">
        <f t="shared" ref="H13:H23" si="2">IF(G13,G13/$G$25,"")</f>
        <v>2.7131782945736434E-2</v>
      </c>
      <c r="I13" s="4">
        <f>1622697.55+36260</f>
        <v>1658957.55</v>
      </c>
      <c r="J13" s="5">
        <f>1963464.04+43874.6</f>
        <v>2007338.6400000001</v>
      </c>
      <c r="K13" s="21">
        <f t="shared" ref="K13:K23" si="3">IF(J13,J13/$J$25,"")</f>
        <v>0.46664895977991622</v>
      </c>
      <c r="L13" s="1">
        <v>8</v>
      </c>
      <c r="M13" s="20">
        <f t="shared" ref="M13:M23" si="4">IF(L13,L13/$L$25,"")</f>
        <v>4.5977011494252873E-2</v>
      </c>
      <c r="N13" s="4">
        <v>431724.2</v>
      </c>
      <c r="O13" s="5">
        <v>521188.4</v>
      </c>
      <c r="P13" s="21">
        <f t="shared" ref="P13:P23" si="5">IF(O13,O13/$O$25,"")</f>
        <v>0.34969882189601625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7</v>
      </c>
      <c r="H14" s="20">
        <f t="shared" si="2"/>
        <v>1.3565891472868217E-2</v>
      </c>
      <c r="I14" s="6">
        <f>306171+39820.95</f>
        <v>345991.95</v>
      </c>
      <c r="J14" s="7">
        <f>370708.92+48183.35</f>
        <v>418892.26999999996</v>
      </c>
      <c r="K14" s="21">
        <f t="shared" si="3"/>
        <v>9.7380500808447429E-2</v>
      </c>
      <c r="L14" s="2">
        <v>2</v>
      </c>
      <c r="M14" s="20">
        <f t="shared" si="4"/>
        <v>1.1494252873563218E-2</v>
      </c>
      <c r="N14" s="6">
        <v>154131.88</v>
      </c>
      <c r="O14" s="7">
        <v>186499.57</v>
      </c>
      <c r="P14" s="21">
        <f t="shared" si="5"/>
        <v>0.12513455770142545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5</v>
      </c>
      <c r="M15" s="20">
        <f t="shared" si="4"/>
        <v>2.8735632183908046E-2</v>
      </c>
      <c r="N15" s="6">
        <v>168353.24</v>
      </c>
      <c r="O15" s="7">
        <v>215807.42</v>
      </c>
      <c r="P15" s="21">
        <f t="shared" si="5"/>
        <v>0.14479907943158132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7</v>
      </c>
      <c r="H18" s="66">
        <f t="shared" si="2"/>
        <v>1.3565891472868217E-2</v>
      </c>
      <c r="I18" s="69">
        <v>280622.76</v>
      </c>
      <c r="J18" s="70">
        <v>339553.54</v>
      </c>
      <c r="K18" s="67">
        <f t="shared" si="3"/>
        <v>7.8936509801150523E-2</v>
      </c>
      <c r="L18" s="71">
        <v>1</v>
      </c>
      <c r="M18" s="66">
        <f t="shared" si="4"/>
        <v>5.7471264367816091E-3</v>
      </c>
      <c r="N18" s="69">
        <v>33432</v>
      </c>
      <c r="O18" s="70">
        <v>40452.720000000001</v>
      </c>
      <c r="P18" s="67">
        <f t="shared" si="5"/>
        <v>2.7142331883229585E-2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16</v>
      </c>
      <c r="W18" s="66">
        <f t="shared" si="8"/>
        <v>0.1797752808988764</v>
      </c>
      <c r="X18" s="69">
        <v>840177.61</v>
      </c>
      <c r="Y18" s="70">
        <v>968314.92</v>
      </c>
      <c r="Z18" s="67">
        <f t="shared" si="9"/>
        <v>0.77768932921630429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</v>
      </c>
      <c r="H19" s="20">
        <f t="shared" si="2"/>
        <v>2.3255813953488372E-2</v>
      </c>
      <c r="I19" s="6">
        <v>20225.080000000002</v>
      </c>
      <c r="J19" s="7">
        <v>20986.26</v>
      </c>
      <c r="K19" s="21">
        <f t="shared" si="3"/>
        <v>4.8787066634012801E-3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1</v>
      </c>
      <c r="D20" s="69">
        <v>68754.429999999993</v>
      </c>
      <c r="E20" s="70">
        <v>83192.87</v>
      </c>
      <c r="F20" s="21">
        <f t="shared" si="1"/>
        <v>1</v>
      </c>
      <c r="G20" s="68">
        <v>268</v>
      </c>
      <c r="H20" s="66">
        <f t="shared" si="2"/>
        <v>0.51937984496124034</v>
      </c>
      <c r="I20" s="69">
        <v>1202755.58</v>
      </c>
      <c r="J20" s="70">
        <v>1437100.73</v>
      </c>
      <c r="K20" s="67">
        <f t="shared" si="3"/>
        <v>0.33408491591307093</v>
      </c>
      <c r="L20" s="68">
        <v>72</v>
      </c>
      <c r="M20" s="66">
        <f t="shared" si="4"/>
        <v>0.41379310344827586</v>
      </c>
      <c r="N20" s="69">
        <v>412619.56</v>
      </c>
      <c r="O20" s="70">
        <v>496561.77</v>
      </c>
      <c r="P20" s="67">
        <f t="shared" si="5"/>
        <v>0.3331752317733867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73</v>
      </c>
      <c r="W20" s="66">
        <f t="shared" si="8"/>
        <v>0.8202247191011236</v>
      </c>
      <c r="X20" s="69">
        <v>245511.72</v>
      </c>
      <c r="Y20" s="70">
        <v>276803</v>
      </c>
      <c r="Z20" s="67">
        <f t="shared" si="9"/>
        <v>0.22231067078369574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208</v>
      </c>
      <c r="H21" s="20">
        <f t="shared" si="2"/>
        <v>0.40310077519379844</v>
      </c>
      <c r="I21" s="6">
        <v>69729.399999999994</v>
      </c>
      <c r="J21" s="7">
        <v>77731.72</v>
      </c>
      <c r="K21" s="21">
        <f t="shared" si="3"/>
        <v>1.8070407034013806E-2</v>
      </c>
      <c r="L21" s="2">
        <v>86</v>
      </c>
      <c r="M21" s="20">
        <f t="shared" si="4"/>
        <v>0.4942528735632184</v>
      </c>
      <c r="N21" s="6">
        <v>25373.09</v>
      </c>
      <c r="O21" s="7">
        <v>29882.33</v>
      </c>
      <c r="P21" s="21">
        <f t="shared" si="5"/>
        <v>2.0049977314360763E-2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68754.429999999993</v>
      </c>
      <c r="E25" s="18">
        <f t="shared" si="22"/>
        <v>83192.87</v>
      </c>
      <c r="F25" s="19">
        <f t="shared" si="22"/>
        <v>1</v>
      </c>
      <c r="G25" s="16">
        <f t="shared" si="22"/>
        <v>516</v>
      </c>
      <c r="H25" s="17">
        <f t="shared" si="22"/>
        <v>1</v>
      </c>
      <c r="I25" s="18">
        <f t="shared" si="22"/>
        <v>3578282.32</v>
      </c>
      <c r="J25" s="18">
        <f t="shared" si="22"/>
        <v>4301603.1599999992</v>
      </c>
      <c r="K25" s="19">
        <f t="shared" si="22"/>
        <v>1.0000000000000002</v>
      </c>
      <c r="L25" s="16">
        <f t="shared" si="22"/>
        <v>174</v>
      </c>
      <c r="M25" s="17">
        <f t="shared" si="22"/>
        <v>1</v>
      </c>
      <c r="N25" s="18">
        <f t="shared" si="22"/>
        <v>1225633.9700000002</v>
      </c>
      <c r="O25" s="18">
        <f t="shared" si="22"/>
        <v>1490392.21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89</v>
      </c>
      <c r="W25" s="17">
        <f t="shared" si="22"/>
        <v>1</v>
      </c>
      <c r="X25" s="18">
        <f t="shared" si="22"/>
        <v>1085689.33</v>
      </c>
      <c r="Y25" s="18">
        <f t="shared" si="22"/>
        <v>1245117.92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22</v>
      </c>
      <c r="C34" s="8">
        <f t="shared" ref="C34:C42" si="24">IF(B34,B34/$B$46,"")</f>
        <v>2.8132992327365727E-2</v>
      </c>
      <c r="D34" s="10">
        <f t="shared" ref="D34:D45" si="25">D13+I13+N13+S13+AC13+X13</f>
        <v>2090681.75</v>
      </c>
      <c r="E34" s="11">
        <f t="shared" ref="E34:E45" si="26">E13+J13+O13+T13+AD13+Y13</f>
        <v>2528527.04</v>
      </c>
      <c r="F34" s="21">
        <f t="shared" ref="F34:F43" si="27">IF(E34,E34/$E$46,"")</f>
        <v>0.35511493230510188</v>
      </c>
      <c r="J34" s="150" t="s">
        <v>3</v>
      </c>
      <c r="K34" s="151"/>
      <c r="L34" s="57">
        <f>B25</f>
        <v>3</v>
      </c>
      <c r="M34" s="8">
        <f>IF(L34,L34/$L$40,"")</f>
        <v>3.8363171355498722E-3</v>
      </c>
      <c r="N34" s="58">
        <f>D25</f>
        <v>68754.429999999993</v>
      </c>
      <c r="O34" s="58">
        <f>E25</f>
        <v>83192.87</v>
      </c>
      <c r="P34" s="59">
        <f>IF(O34,O34/$O$40,"")</f>
        <v>1.1683889446686378E-2</v>
      </c>
    </row>
    <row r="35" spans="1:33" s="25" customFormat="1" ht="30" customHeight="1" x14ac:dyDescent="0.25">
      <c r="A35" s="43" t="s">
        <v>18</v>
      </c>
      <c r="B35" s="12">
        <f t="shared" si="23"/>
        <v>9</v>
      </c>
      <c r="C35" s="8">
        <f t="shared" si="24"/>
        <v>1.1508951406649617E-2</v>
      </c>
      <c r="D35" s="13">
        <f t="shared" si="25"/>
        <v>500123.83</v>
      </c>
      <c r="E35" s="14">
        <f t="shared" si="26"/>
        <v>605391.84</v>
      </c>
      <c r="F35" s="21">
        <f t="shared" si="27"/>
        <v>8.5023287818848506E-2</v>
      </c>
      <c r="J35" s="146" t="s">
        <v>1</v>
      </c>
      <c r="K35" s="147"/>
      <c r="L35" s="60">
        <f>G25</f>
        <v>516</v>
      </c>
      <c r="M35" s="8">
        <f>IF(L35,L35/$L$40,"")</f>
        <v>0.65984654731457804</v>
      </c>
      <c r="N35" s="61">
        <f>I25</f>
        <v>3578282.32</v>
      </c>
      <c r="O35" s="61">
        <f>J25</f>
        <v>4301603.1599999992</v>
      </c>
      <c r="P35" s="59">
        <f>IF(O35,O35/$O$40,"")</f>
        <v>0.60413176952492165</v>
      </c>
    </row>
    <row r="36" spans="1:33" ht="30" customHeight="1" x14ac:dyDescent="0.25">
      <c r="A36" s="43" t="s">
        <v>19</v>
      </c>
      <c r="B36" s="12">
        <f t="shared" si="23"/>
        <v>5</v>
      </c>
      <c r="C36" s="8">
        <f t="shared" si="24"/>
        <v>6.3938618925831201E-3</v>
      </c>
      <c r="D36" s="13">
        <f t="shared" si="25"/>
        <v>168353.24</v>
      </c>
      <c r="E36" s="14">
        <f t="shared" si="26"/>
        <v>215807.42</v>
      </c>
      <c r="F36" s="21">
        <f t="shared" si="27"/>
        <v>3.0308727623588591E-2</v>
      </c>
      <c r="G36" s="25"/>
      <c r="J36" s="146" t="s">
        <v>2</v>
      </c>
      <c r="K36" s="147"/>
      <c r="L36" s="60">
        <f>L25</f>
        <v>174</v>
      </c>
      <c r="M36" s="8">
        <f>IF(L36,L36/$L$40,"")</f>
        <v>0.22250639386189258</v>
      </c>
      <c r="N36" s="61">
        <f>N25</f>
        <v>1225633.9700000002</v>
      </c>
      <c r="O36" s="61">
        <f>O25</f>
        <v>1490392.21</v>
      </c>
      <c r="P36" s="59">
        <f>IF(O36,O36/$O$40,"")</f>
        <v>0.20931574801834085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89</v>
      </c>
      <c r="M38" s="8">
        <f>IF(L38,L38/$L$40,"")</f>
        <v>0.11381074168797954</v>
      </c>
      <c r="N38" s="61">
        <f>X25</f>
        <v>1085689.33</v>
      </c>
      <c r="O38" s="61">
        <f>Y25</f>
        <v>1245117.92</v>
      </c>
      <c r="P38" s="59">
        <f>IF(O38,O38/$O$40,"")</f>
        <v>0.17486859301005114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24</v>
      </c>
      <c r="C39" s="8">
        <f t="shared" si="24"/>
        <v>3.0690537084398978E-2</v>
      </c>
      <c r="D39" s="13">
        <f t="shared" si="25"/>
        <v>1154232.3700000001</v>
      </c>
      <c r="E39" s="22">
        <f t="shared" si="26"/>
        <v>1348321.1800000002</v>
      </c>
      <c r="F39" s="21">
        <f t="shared" si="27"/>
        <v>0.18936280964637622</v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12</v>
      </c>
      <c r="C40" s="8">
        <f t="shared" si="24"/>
        <v>1.5345268542199489E-2</v>
      </c>
      <c r="D40" s="13">
        <f t="shared" si="25"/>
        <v>20225.080000000002</v>
      </c>
      <c r="E40" s="23">
        <f t="shared" si="26"/>
        <v>20986.26</v>
      </c>
      <c r="F40" s="21">
        <f t="shared" si="27"/>
        <v>2.947381689553641E-3</v>
      </c>
      <c r="G40" s="25"/>
      <c r="J40" s="148" t="s">
        <v>0</v>
      </c>
      <c r="K40" s="149"/>
      <c r="L40" s="83">
        <f>SUM(L34:L39)</f>
        <v>782</v>
      </c>
      <c r="M40" s="17">
        <f>SUM(M34:M39)</f>
        <v>1</v>
      </c>
      <c r="N40" s="84">
        <f>SUM(N34:N39)</f>
        <v>5958360.0500000007</v>
      </c>
      <c r="O40" s="85">
        <f>SUM(O34:O39)</f>
        <v>7120306.1599999992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416</v>
      </c>
      <c r="C41" s="8">
        <f t="shared" si="24"/>
        <v>0.53196930946291565</v>
      </c>
      <c r="D41" s="13">
        <f t="shared" si="25"/>
        <v>1929641.29</v>
      </c>
      <c r="E41" s="23">
        <f t="shared" si="26"/>
        <v>2293658.37</v>
      </c>
      <c r="F41" s="21">
        <f t="shared" si="27"/>
        <v>0.32212917793973062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294</v>
      </c>
      <c r="C42" s="8">
        <f t="shared" si="24"/>
        <v>0.37595907928388744</v>
      </c>
      <c r="D42" s="13">
        <f t="shared" si="25"/>
        <v>95102.489999999991</v>
      </c>
      <c r="E42" s="14">
        <f t="shared" si="26"/>
        <v>107614.05</v>
      </c>
      <c r="F42" s="21">
        <f t="shared" si="27"/>
        <v>1.5113682976800538E-2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782</v>
      </c>
      <c r="C46" s="17">
        <f>SUM(C34:C45)</f>
        <v>1</v>
      </c>
      <c r="D46" s="18">
        <f>SUM(D34:D45)</f>
        <v>5958360.0500000007</v>
      </c>
      <c r="E46" s="18">
        <f>SUM(E34:E45)</f>
        <v>7120306.1600000001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P21" sqref="P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de Cultura de Barcelona (ICUB)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20</v>
      </c>
      <c r="H13" s="20">
        <f t="shared" ref="H13:H21" si="2">IF(G13,G13/$G$25,"")</f>
        <v>2.3255813953488372E-2</v>
      </c>
      <c r="I13" s="4">
        <v>3635376.83</v>
      </c>
      <c r="J13" s="5">
        <v>4398805.9700000007</v>
      </c>
      <c r="K13" s="21">
        <f t="shared" ref="K13:K21" si="3">IF(J13,J13/$J$25,"")</f>
        <v>0.60078221306391311</v>
      </c>
      <c r="L13" s="1">
        <v>3</v>
      </c>
      <c r="M13" s="20">
        <f>IF(L13,L13/$L$25,"")</f>
        <v>1.1450381679389313E-2</v>
      </c>
      <c r="N13" s="4">
        <v>245352.05</v>
      </c>
      <c r="O13" s="5">
        <v>296875.98</v>
      </c>
      <c r="P13" s="21">
        <f>IF(O13,O13/$O$25,"")</f>
        <v>0.31320080790191607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>
        <v>1</v>
      </c>
      <c r="W13" s="20">
        <f t="shared" ref="W13:W21" si="6">IF(V13,V13/$V$25,"")</f>
        <v>1.3698630136986301E-2</v>
      </c>
      <c r="X13" s="4">
        <v>633544.03</v>
      </c>
      <c r="Y13" s="5">
        <v>766588.28</v>
      </c>
      <c r="Z13" s="21">
        <f t="shared" ref="Z13:Z21" si="7">IF(Y13,Y13/$Y$25,"")</f>
        <v>0.49629194459375731</v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</v>
      </c>
      <c r="D14" s="6">
        <v>81666.070000000007</v>
      </c>
      <c r="E14" s="7">
        <v>98815.94</v>
      </c>
      <c r="F14" s="21">
        <f t="shared" si="1"/>
        <v>0.20209368001615508</v>
      </c>
      <c r="G14" s="2">
        <v>2</v>
      </c>
      <c r="H14" s="20">
        <f t="shared" si="2"/>
        <v>2.3255813953488372E-3</v>
      </c>
      <c r="I14" s="6">
        <v>98274.75</v>
      </c>
      <c r="J14" s="7">
        <v>118912.45</v>
      </c>
      <c r="K14" s="21">
        <f t="shared" si="3"/>
        <v>1.624088112980621E-2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1.1627906976744186E-3</v>
      </c>
      <c r="I15" s="6">
        <v>46166.44</v>
      </c>
      <c r="J15" s="7">
        <v>55861.39</v>
      </c>
      <c r="K15" s="21">
        <f t="shared" si="3"/>
        <v>7.6294634812060919E-3</v>
      </c>
      <c r="L15" s="2">
        <v>2</v>
      </c>
      <c r="M15" s="20">
        <f>IF(L15,L15/$L$25,"")</f>
        <v>7.6335877862595417E-3</v>
      </c>
      <c r="N15" s="6">
        <v>76602.100000000006</v>
      </c>
      <c r="O15" s="7">
        <v>92688.54</v>
      </c>
      <c r="P15" s="21">
        <f>IF(O15,O15/$O$25,"")</f>
        <v>9.7785363474839113E-2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>
        <v>1</v>
      </c>
      <c r="C18" s="66">
        <f t="shared" si="0"/>
        <v>0.1</v>
      </c>
      <c r="D18" s="6">
        <v>128921.75</v>
      </c>
      <c r="E18" s="7">
        <v>155995.32</v>
      </c>
      <c r="F18" s="67">
        <f t="shared" si="1"/>
        <v>0.31903423965908451</v>
      </c>
      <c r="G18" s="71">
        <v>1</v>
      </c>
      <c r="H18" s="66">
        <f t="shared" si="2"/>
        <v>1.1627906976744186E-3</v>
      </c>
      <c r="I18" s="69">
        <v>39032.339999999997</v>
      </c>
      <c r="J18" s="70">
        <v>47229.13</v>
      </c>
      <c r="K18" s="67">
        <f t="shared" si="3"/>
        <v>6.45048257095169E-3</v>
      </c>
      <c r="L18" s="71">
        <v>1</v>
      </c>
      <c r="M18" s="66">
        <f>IF(L18,L18/$L$25,"")</f>
        <v>3.8167938931297708E-3</v>
      </c>
      <c r="N18" s="69">
        <v>4581.25</v>
      </c>
      <c r="O18" s="70">
        <v>5543.31</v>
      </c>
      <c r="P18" s="67">
        <f>IF(O18,O18/$O$25,"")</f>
        <v>5.8481294796930714E-3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8</v>
      </c>
      <c r="W18" s="66">
        <f t="shared" si="6"/>
        <v>0.1095890410958904</v>
      </c>
      <c r="X18" s="69">
        <v>246467.05</v>
      </c>
      <c r="Y18" s="70">
        <v>282902.90999999997</v>
      </c>
      <c r="Z18" s="67">
        <f t="shared" si="7"/>
        <v>0.18315233743872616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28</v>
      </c>
      <c r="H19" s="20">
        <f t="shared" si="2"/>
        <v>3.255813953488372E-2</v>
      </c>
      <c r="I19" s="6">
        <v>217346.18</v>
      </c>
      <c r="J19" s="7">
        <v>250049.88</v>
      </c>
      <c r="K19" s="21">
        <f t="shared" si="3"/>
        <v>3.4151431390088312E-2</v>
      </c>
      <c r="L19" s="2">
        <v>2</v>
      </c>
      <c r="M19" s="20">
        <f>IF(L19,L19/$L$25,"")</f>
        <v>7.6335877862595417E-3</v>
      </c>
      <c r="N19" s="6">
        <v>5258.5</v>
      </c>
      <c r="O19" s="7">
        <v>6362.79</v>
      </c>
      <c r="P19" s="21">
        <f>IF(O19,O19/$O$25,"")</f>
        <v>6.7126716297836991E-3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8</v>
      </c>
      <c r="C20" s="66">
        <f t="shared" si="0"/>
        <v>0.8</v>
      </c>
      <c r="D20" s="69">
        <v>193512.22</v>
      </c>
      <c r="E20" s="70">
        <v>234149.8</v>
      </c>
      <c r="F20" s="21">
        <f t="shared" si="1"/>
        <v>0.47887208032476042</v>
      </c>
      <c r="G20" s="68">
        <v>398</v>
      </c>
      <c r="H20" s="66">
        <f t="shared" si="2"/>
        <v>0.46279069767441861</v>
      </c>
      <c r="I20" s="69">
        <v>1906198.49</v>
      </c>
      <c r="J20" s="70">
        <v>2259875.14</v>
      </c>
      <c r="K20" s="67">
        <f t="shared" si="3"/>
        <v>0.30865030126739607</v>
      </c>
      <c r="L20" s="68">
        <v>87</v>
      </c>
      <c r="M20" s="66">
        <f>IF(L20,L20/$L$25,"")</f>
        <v>0.33206106870229007</v>
      </c>
      <c r="N20" s="69">
        <v>386050.88</v>
      </c>
      <c r="O20" s="70">
        <v>465166.07</v>
      </c>
      <c r="P20" s="67">
        <f>IF(O20,O20/$O$25,"")</f>
        <v>0.49074495327159601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64</v>
      </c>
      <c r="W20" s="66">
        <f t="shared" si="6"/>
        <v>0.87671232876712324</v>
      </c>
      <c r="X20" s="69">
        <v>422129.69</v>
      </c>
      <c r="Y20" s="70">
        <v>495140.53</v>
      </c>
      <c r="Z20" s="67">
        <f t="shared" si="7"/>
        <v>0.32055571796751658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410</v>
      </c>
      <c r="H21" s="20">
        <f t="shared" si="2"/>
        <v>0.47674418604651164</v>
      </c>
      <c r="I21" s="6">
        <v>168607.37</v>
      </c>
      <c r="J21" s="7">
        <v>191063.98</v>
      </c>
      <c r="K21" s="21">
        <f t="shared" si="3"/>
        <v>2.6095227096638505E-2</v>
      </c>
      <c r="L21" s="2">
        <v>167</v>
      </c>
      <c r="M21" s="20">
        <f>IF(L21,L21/$L$25,"")</f>
        <v>0.63740458015267176</v>
      </c>
      <c r="N21" s="6">
        <v>68303.210000000006</v>
      </c>
      <c r="O21" s="7">
        <v>81240.75</v>
      </c>
      <c r="P21" s="21">
        <f>IF(O21,O21/$O$25,"")</f>
        <v>8.5708074242172069E-2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10</v>
      </c>
      <c r="C25" s="17">
        <f t="shared" si="30"/>
        <v>1</v>
      </c>
      <c r="D25" s="18">
        <f t="shared" si="30"/>
        <v>404100.04000000004</v>
      </c>
      <c r="E25" s="18">
        <f t="shared" si="30"/>
        <v>488961.06</v>
      </c>
      <c r="F25" s="19">
        <f t="shared" si="30"/>
        <v>1</v>
      </c>
      <c r="G25" s="16">
        <f t="shared" si="30"/>
        <v>860</v>
      </c>
      <c r="H25" s="17">
        <f t="shared" si="30"/>
        <v>1</v>
      </c>
      <c r="I25" s="18">
        <f t="shared" si="30"/>
        <v>6111002.4000000004</v>
      </c>
      <c r="J25" s="18">
        <f t="shared" si="30"/>
        <v>7321797.9400000013</v>
      </c>
      <c r="K25" s="19">
        <f t="shared" si="30"/>
        <v>1.0000000000000002</v>
      </c>
      <c r="L25" s="16">
        <f t="shared" si="30"/>
        <v>262</v>
      </c>
      <c r="M25" s="17">
        <f t="shared" si="30"/>
        <v>1</v>
      </c>
      <c r="N25" s="18">
        <f t="shared" si="30"/>
        <v>786147.99</v>
      </c>
      <c r="O25" s="18">
        <f t="shared" si="30"/>
        <v>947877.44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73</v>
      </c>
      <c r="W25" s="17">
        <f t="shared" si="30"/>
        <v>1</v>
      </c>
      <c r="X25" s="18">
        <f t="shared" si="30"/>
        <v>1302140.77</v>
      </c>
      <c r="Y25" s="18">
        <f t="shared" si="30"/>
        <v>1544631.72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24</v>
      </c>
      <c r="C34" s="8">
        <f t="shared" ref="C34:C45" si="32">IF(B34,B34/$B$46,"")</f>
        <v>1.9917012448132779E-2</v>
      </c>
      <c r="D34" s="10">
        <f t="shared" ref="D34:D42" si="33">D13+I13+N13+S13+AC13+X13</f>
        <v>4514272.91</v>
      </c>
      <c r="E34" s="11">
        <f t="shared" ref="E34:E42" si="34">E13+J13+O13+T13+AD13+Y13</f>
        <v>5462270.2300000014</v>
      </c>
      <c r="F34" s="21">
        <f t="shared" ref="F34:F42" si="35">IF(E34,E34/$E$46,"")</f>
        <v>0.53014928323480626</v>
      </c>
      <c r="J34" s="150" t="s">
        <v>3</v>
      </c>
      <c r="K34" s="151"/>
      <c r="L34" s="57">
        <f>B25</f>
        <v>10</v>
      </c>
      <c r="M34" s="8">
        <f t="shared" ref="M34:M39" si="36">IF(L34,L34/$L$40,"")</f>
        <v>8.2987551867219917E-3</v>
      </c>
      <c r="N34" s="58">
        <f>D25</f>
        <v>404100.04000000004</v>
      </c>
      <c r="O34" s="58">
        <f>E25</f>
        <v>488961.06</v>
      </c>
      <c r="P34" s="59">
        <f t="shared" ref="P34:P39" si="37">IF(O34,O34/$O$40,"")</f>
        <v>4.7456889639956715E-2</v>
      </c>
    </row>
    <row r="35" spans="1:33" s="25" customFormat="1" ht="30" customHeight="1" x14ac:dyDescent="0.25">
      <c r="A35" s="43" t="s">
        <v>18</v>
      </c>
      <c r="B35" s="12">
        <f t="shared" si="31"/>
        <v>3</v>
      </c>
      <c r="C35" s="8">
        <f t="shared" si="32"/>
        <v>2.4896265560165973E-3</v>
      </c>
      <c r="D35" s="13">
        <f t="shared" si="33"/>
        <v>179940.82</v>
      </c>
      <c r="E35" s="14">
        <f t="shared" si="34"/>
        <v>217728.39</v>
      </c>
      <c r="F35" s="21">
        <f t="shared" si="35"/>
        <v>2.113197352712598E-2</v>
      </c>
      <c r="J35" s="146" t="s">
        <v>1</v>
      </c>
      <c r="K35" s="147"/>
      <c r="L35" s="60">
        <f>G25</f>
        <v>860</v>
      </c>
      <c r="M35" s="8">
        <f t="shared" si="36"/>
        <v>0.7136929460580913</v>
      </c>
      <c r="N35" s="61">
        <f>I25</f>
        <v>6111002.4000000004</v>
      </c>
      <c r="O35" s="61">
        <f>J25</f>
        <v>7321797.9400000013</v>
      </c>
      <c r="P35" s="59">
        <f t="shared" si="37"/>
        <v>0.7106286885189641</v>
      </c>
    </row>
    <row r="36" spans="1:33" ht="30" customHeight="1" x14ac:dyDescent="0.25">
      <c r="A36" s="43" t="s">
        <v>19</v>
      </c>
      <c r="B36" s="12">
        <f t="shared" si="31"/>
        <v>3</v>
      </c>
      <c r="C36" s="8">
        <f t="shared" si="32"/>
        <v>2.4896265560165973E-3</v>
      </c>
      <c r="D36" s="13">
        <f t="shared" si="33"/>
        <v>122768.54000000001</v>
      </c>
      <c r="E36" s="14">
        <f t="shared" si="34"/>
        <v>148549.93</v>
      </c>
      <c r="F36" s="21">
        <f t="shared" si="35"/>
        <v>1.4417748591336285E-2</v>
      </c>
      <c r="G36" s="25"/>
      <c r="J36" s="146" t="s">
        <v>2</v>
      </c>
      <c r="K36" s="147"/>
      <c r="L36" s="60">
        <f>L25</f>
        <v>262</v>
      </c>
      <c r="M36" s="8">
        <f t="shared" si="36"/>
        <v>0.21742738589211619</v>
      </c>
      <c r="N36" s="61">
        <f>N25</f>
        <v>786147.99</v>
      </c>
      <c r="O36" s="61">
        <f>O25</f>
        <v>947877.44</v>
      </c>
      <c r="P36" s="59">
        <f t="shared" si="37"/>
        <v>9.199774530569918E-2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73</v>
      </c>
      <c r="M38" s="8">
        <f t="shared" si="36"/>
        <v>6.0580912863070539E-2</v>
      </c>
      <c r="N38" s="61">
        <f>X25</f>
        <v>1302140.77</v>
      </c>
      <c r="O38" s="61">
        <f>Y25</f>
        <v>1544631.72</v>
      </c>
      <c r="P38" s="59">
        <f t="shared" si="37"/>
        <v>0.14991667653537999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11</v>
      </c>
      <c r="C39" s="8">
        <f t="shared" si="32"/>
        <v>9.1286307053941914E-3</v>
      </c>
      <c r="D39" s="13">
        <f t="shared" si="33"/>
        <v>419002.39</v>
      </c>
      <c r="E39" s="22">
        <f t="shared" si="34"/>
        <v>491670.67</v>
      </c>
      <c r="F39" s="21">
        <f t="shared" si="35"/>
        <v>4.7719875127466352E-2</v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30</v>
      </c>
      <c r="C40" s="8">
        <f t="shared" si="32"/>
        <v>2.4896265560165973E-2</v>
      </c>
      <c r="D40" s="13">
        <f t="shared" si="33"/>
        <v>222604.68</v>
      </c>
      <c r="E40" s="23">
        <f t="shared" si="34"/>
        <v>256412.67</v>
      </c>
      <c r="F40" s="21">
        <f t="shared" si="35"/>
        <v>2.4886537554701479E-2</v>
      </c>
      <c r="G40" s="25"/>
      <c r="J40" s="148" t="s">
        <v>0</v>
      </c>
      <c r="K40" s="149"/>
      <c r="L40" s="83">
        <f>SUM(L34:L39)</f>
        <v>1205</v>
      </c>
      <c r="M40" s="17">
        <f>SUM(M34:M39)</f>
        <v>1</v>
      </c>
      <c r="N40" s="84">
        <f>SUM(N34:N39)</f>
        <v>8603391.2000000011</v>
      </c>
      <c r="O40" s="85">
        <f>SUM(O34:O39)</f>
        <v>10303268.160000002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557</v>
      </c>
      <c r="C41" s="8">
        <f t="shared" si="32"/>
        <v>0.46224066390041496</v>
      </c>
      <c r="D41" s="13">
        <f t="shared" si="33"/>
        <v>2907891.28</v>
      </c>
      <c r="E41" s="23">
        <f t="shared" si="34"/>
        <v>3454331.54</v>
      </c>
      <c r="F41" s="21">
        <f t="shared" si="35"/>
        <v>0.33526561537150168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577</v>
      </c>
      <c r="C42" s="8">
        <f t="shared" si="32"/>
        <v>0.47883817427385894</v>
      </c>
      <c r="D42" s="13">
        <f t="shared" si="33"/>
        <v>236910.58000000002</v>
      </c>
      <c r="E42" s="14">
        <f t="shared" si="34"/>
        <v>272304.73</v>
      </c>
      <c r="F42" s="21">
        <f t="shared" si="35"/>
        <v>2.6428966593062059E-2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1205</v>
      </c>
      <c r="C46" s="17">
        <f>SUM(C34:C45)</f>
        <v>1</v>
      </c>
      <c r="D46" s="18">
        <f>SUM(D34:D45)</f>
        <v>8603391.1999999993</v>
      </c>
      <c r="E46" s="18">
        <f>SUM(E34:E45)</f>
        <v>10303268.16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28" zoomScale="80" zoomScaleNormal="80" workbookViewId="0">
      <selection activeCell="K44" sqref="K44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de Cultura de Barcelona (ICUB)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71</v>
      </c>
      <c r="H13" s="20">
        <f t="shared" ref="H13:H24" si="2">IF(G13,G13/$G$25,"")</f>
        <v>2.4508111839834312E-2</v>
      </c>
      <c r="I13" s="10">
        <f>'CONTRACTACIO 1r TR 2023'!I13+'CONTRACTACIO 2n TR 2023'!I13+'CONTRACTACIO 3r TR 2023'!I13+'CONTRACTACIO 4t TR 2023'!I13</f>
        <v>9986711.8000000007</v>
      </c>
      <c r="J13" s="10">
        <f>'CONTRACTACIO 1r TR 2023'!J13+'CONTRACTACIO 2n TR 2023'!J13+'CONTRACTACIO 3r TR 2023'!J13+'CONTRACTACIO 4t TR 2023'!J13</f>
        <v>12057036.58</v>
      </c>
      <c r="K13" s="21">
        <f t="shared" ref="K13:K24" si="3">IF(J13,J13/$J$25,"")</f>
        <v>0.50953551212423887</v>
      </c>
      <c r="L13" s="9">
        <f>'CONTRACTACIO 1r TR 2023'!L13+'CONTRACTACIO 2n TR 2023'!L13+'CONTRACTACIO 3r TR 2023'!L13+'CONTRACTACIO 4t TR 2023'!L13</f>
        <v>16</v>
      </c>
      <c r="M13" s="20">
        <f t="shared" ref="M13:M24" si="4">IF(L13,L13/$L$25,"")</f>
        <v>2.0356234096692113E-2</v>
      </c>
      <c r="N13" s="10">
        <f>'CONTRACTACIO 1r TR 2023'!N13+'CONTRACTACIO 2n TR 2023'!N13+'CONTRACTACIO 3r TR 2023'!N13+'CONTRACTACIO 4t TR 2023'!N13</f>
        <v>1261833.98</v>
      </c>
      <c r="O13" s="10">
        <f>'CONTRACTACIO 1r TR 2023'!O13+'CONTRACTACIO 2n TR 2023'!O13+'CONTRACTACIO 3r TR 2023'!O13+'CONTRACTACIO 4t TR 2023'!O13</f>
        <v>1525621.2400000002</v>
      </c>
      <c r="P13" s="21">
        <f t="shared" ref="P13:P24" si="5">IF(O13,O13/$O$25,"")</f>
        <v>0.3374989950220233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1</v>
      </c>
      <c r="AB13" s="20">
        <f t="shared" ref="AB13:AB24" si="10">IF(AA13,AA13/$AA$25,"")</f>
        <v>3.1847133757961785E-3</v>
      </c>
      <c r="AC13" s="10">
        <f>'CONTRACTACIO 1r TR 2023'!X13+'CONTRACTACIO 2n TR 2023'!X13+'CONTRACTACIO 3r TR 2023'!X13+'CONTRACTACIO 4t TR 2023'!X13</f>
        <v>633544.03</v>
      </c>
      <c r="AD13" s="10">
        <f>'CONTRACTACIO 1r TR 2023'!Y13+'CONTRACTACIO 2n TR 2023'!Y13+'CONTRACTACIO 3r TR 2023'!Y13+'CONTRACTACIO 4t TR 2023'!Y13</f>
        <v>766588.28</v>
      </c>
      <c r="AE13" s="21">
        <f t="shared" ref="AE13:AE24" si="11">IF(AD13,AD13/$AD$25,"")</f>
        <v>0.13901265670473487</v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1</v>
      </c>
      <c r="C14" s="20">
        <f t="shared" si="0"/>
        <v>6.25E-2</v>
      </c>
      <c r="D14" s="13">
        <f>'CONTRACTACIO 1r TR 2023'!D14+'CONTRACTACIO 2n TR 2023'!D14+'CONTRACTACIO 3r TR 2023'!D14+'CONTRACTACIO 4t TR 2023'!D14</f>
        <v>81666.070000000007</v>
      </c>
      <c r="E14" s="13">
        <f>'CONTRACTACIO 1r TR 2023'!E14+'CONTRACTACIO 2n TR 2023'!E14+'CONTRACTACIO 3r TR 2023'!E14+'CONTRACTACIO 4t TR 2023'!E14</f>
        <v>98815.94</v>
      </c>
      <c r="F14" s="21">
        <f t="shared" si="1"/>
        <v>0.14827157782955644</v>
      </c>
      <c r="G14" s="9">
        <f>'CONTRACTACIO 1r TR 2023'!G14+'CONTRACTACIO 2n TR 2023'!G14+'CONTRACTACIO 3r TR 2023'!G14+'CONTRACTACIO 4t TR 2023'!G14</f>
        <v>17</v>
      </c>
      <c r="H14" s="20">
        <f t="shared" si="2"/>
        <v>5.8681394546082153E-3</v>
      </c>
      <c r="I14" s="13">
        <f>'CONTRACTACIO 1r TR 2023'!I14+'CONTRACTACIO 2n TR 2023'!I14+'CONTRACTACIO 3r TR 2023'!I14+'CONTRACTACIO 4t TR 2023'!I14</f>
        <v>892501.78</v>
      </c>
      <c r="J14" s="13">
        <f>'CONTRACTACIO 1r TR 2023'!J14+'CONTRACTACIO 2n TR 2023'!J14+'CONTRACTACIO 3r TR 2023'!J14+'CONTRACTACIO 4t TR 2023'!J14</f>
        <v>1080159.1599999999</v>
      </c>
      <c r="K14" s="21">
        <f t="shared" si="3"/>
        <v>4.5647987141321893E-2</v>
      </c>
      <c r="L14" s="9">
        <f>'CONTRACTACIO 1r TR 2023'!L14+'CONTRACTACIO 2n TR 2023'!L14+'CONTRACTACIO 3r TR 2023'!L14+'CONTRACTACIO 4t TR 2023'!L14</f>
        <v>6</v>
      </c>
      <c r="M14" s="20">
        <f t="shared" si="4"/>
        <v>7.6335877862595417E-3</v>
      </c>
      <c r="N14" s="13">
        <f>'CONTRACTACIO 1r TR 2023'!N14+'CONTRACTACIO 2n TR 2023'!N14+'CONTRACTACIO 3r TR 2023'!N14+'CONTRACTACIO 4t TR 2023'!N14</f>
        <v>421137.69</v>
      </c>
      <c r="O14" s="13">
        <f>'CONTRACTACIO 1r TR 2023'!O14+'CONTRACTACIO 2n TR 2023'!O14+'CONTRACTACIO 3r TR 2023'!O14+'CONTRACTACIO 4t TR 2023'!O14</f>
        <v>509576.59</v>
      </c>
      <c r="P14" s="21">
        <f t="shared" si="5"/>
        <v>0.11272888873240228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5</v>
      </c>
      <c r="H15" s="20">
        <f t="shared" si="2"/>
        <v>1.7259233690024164E-3</v>
      </c>
      <c r="I15" s="13">
        <f>'CONTRACTACIO 1r TR 2023'!I15+'CONTRACTACIO 2n TR 2023'!I15+'CONTRACTACIO 3r TR 2023'!I15+'CONTRACTACIO 4t TR 2023'!I15</f>
        <v>113269.44</v>
      </c>
      <c r="J15" s="13">
        <f>'CONTRACTACIO 1r TR 2023'!J15+'CONTRACTACIO 2n TR 2023'!J15+'CONTRACTACIO 3r TR 2023'!J15+'CONTRACTACIO 4t TR 2023'!J15</f>
        <v>135165.78</v>
      </c>
      <c r="K15" s="21">
        <f t="shared" si="3"/>
        <v>5.7121635550327083E-3</v>
      </c>
      <c r="L15" s="9">
        <f>'CONTRACTACIO 1r TR 2023'!L15+'CONTRACTACIO 2n TR 2023'!L15+'CONTRACTACIO 3r TR 2023'!L15+'CONTRACTACIO 4t TR 2023'!L15</f>
        <v>10</v>
      </c>
      <c r="M15" s="20">
        <f t="shared" si="4"/>
        <v>1.2722646310432569E-2</v>
      </c>
      <c r="N15" s="13">
        <f>'CONTRACTACIO 1r TR 2023'!N15+'CONTRACTACIO 2n TR 2023'!N15+'CONTRACTACIO 3r TR 2023'!N15+'CONTRACTACIO 4t TR 2023'!N15</f>
        <v>368959.44999999995</v>
      </c>
      <c r="O15" s="13">
        <f>'CONTRACTACIO 1r TR 2023'!O15+'CONTRACTACIO 2n TR 2023'!O15+'CONTRACTACIO 3r TR 2023'!O15+'CONTRACTACIO 4t TR 2023'!O15</f>
        <v>458540.93</v>
      </c>
      <c r="P15" s="21">
        <f t="shared" si="5"/>
        <v>0.10143874442352671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1</v>
      </c>
      <c r="R16" s="20">
        <f t="shared" si="6"/>
        <v>1</v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1</v>
      </c>
      <c r="C18" s="20">
        <f t="shared" si="0"/>
        <v>6.25E-2</v>
      </c>
      <c r="D18" s="13">
        <f>'CONTRACTACIO 1r TR 2023'!D18+'CONTRACTACIO 2n TR 2023'!D18+'CONTRACTACIO 3r TR 2023'!D18+'CONTRACTACIO 4t TR 2023'!D18</f>
        <v>128921.75</v>
      </c>
      <c r="E18" s="13">
        <f>'CONTRACTACIO 1r TR 2023'!E18+'CONTRACTACIO 2n TR 2023'!E18+'CONTRACTACIO 3r TR 2023'!E18+'CONTRACTACIO 4t TR 2023'!E18</f>
        <v>155995.32</v>
      </c>
      <c r="F18" s="21">
        <f t="shared" si="1"/>
        <v>0.23406823059545415</v>
      </c>
      <c r="G18" s="9">
        <f>'CONTRACTACIO 1r TR 2023'!G18+'CONTRACTACIO 2n TR 2023'!G18+'CONTRACTACIO 3r TR 2023'!G18+'CONTRACTACIO 4t TR 2023'!G18</f>
        <v>13</v>
      </c>
      <c r="H18" s="20">
        <f t="shared" si="2"/>
        <v>4.4874007594062825E-3</v>
      </c>
      <c r="I18" s="13">
        <f>'CONTRACTACIO 1r TR 2023'!I18+'CONTRACTACIO 2n TR 2023'!I18+'CONTRACTACIO 3r TR 2023'!I18+'CONTRACTACIO 4t TR 2023'!I18</f>
        <v>546416.75</v>
      </c>
      <c r="J18" s="13">
        <f>'CONTRACTACIO 1r TR 2023'!J18+'CONTRACTACIO 2n TR 2023'!J18+'CONTRACTACIO 3r TR 2023'!J18+'CONTRACTACIO 4t TR 2023'!J18</f>
        <v>661164.2699999999</v>
      </c>
      <c r="K18" s="21">
        <f t="shared" si="3"/>
        <v>2.7941084252122134E-2</v>
      </c>
      <c r="L18" s="9">
        <f>'CONTRACTACIO 1r TR 2023'!L18+'CONTRACTACIO 2n TR 2023'!L18+'CONTRACTACIO 3r TR 2023'!L18+'CONTRACTACIO 4t TR 2023'!L18</f>
        <v>2</v>
      </c>
      <c r="M18" s="20">
        <f t="shared" si="4"/>
        <v>2.5445292620865142E-3</v>
      </c>
      <c r="N18" s="13">
        <f>'CONTRACTACIO 1r TR 2023'!N18+'CONTRACTACIO 2n TR 2023'!N18+'CONTRACTACIO 3r TR 2023'!N18+'CONTRACTACIO 4t TR 2023'!N18</f>
        <v>38013.25</v>
      </c>
      <c r="O18" s="13">
        <f>'CONTRACTACIO 1r TR 2023'!O18+'CONTRACTACIO 2n TR 2023'!O18+'CONTRACTACIO 3r TR 2023'!O18+'CONTRACTACIO 4t TR 2023'!O18</f>
        <v>45996.03</v>
      </c>
      <c r="P18" s="21">
        <f t="shared" si="5"/>
        <v>1.0175273844511258E-2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58</v>
      </c>
      <c r="AB18" s="20">
        <f t="shared" si="10"/>
        <v>0.18471337579617833</v>
      </c>
      <c r="AC18" s="13">
        <f>'CONTRACTACIO 1r TR 2023'!X18+'CONTRACTACIO 2n TR 2023'!X18+'CONTRACTACIO 3r TR 2023'!X18+'CONTRACTACIO 4t TR 2023'!X18</f>
        <v>2616406.2799999998</v>
      </c>
      <c r="AD18" s="13">
        <f>'CONTRACTACIO 1r TR 2023'!Y18+'CONTRACTACIO 2n TR 2023'!Y18+'CONTRACTACIO 3r TR 2023'!Y18+'CONTRACTACIO 4t TR 2023'!Y18</f>
        <v>3089619.29</v>
      </c>
      <c r="AE18" s="21">
        <f t="shared" si="11"/>
        <v>0.56026970006519894</v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107</v>
      </c>
      <c r="H19" s="20">
        <f t="shared" si="2"/>
        <v>3.6934760096651711E-2</v>
      </c>
      <c r="I19" s="13">
        <f>'CONTRACTACIO 1r TR 2023'!I19+'CONTRACTACIO 2n TR 2023'!I19+'CONTRACTACIO 3r TR 2023'!I19+'CONTRACTACIO 4t TR 2023'!I19</f>
        <v>817135.74</v>
      </c>
      <c r="J19" s="13">
        <f>'CONTRACTACIO 1r TR 2023'!J19+'CONTRACTACIO 2n TR 2023'!J19+'CONTRACTACIO 3r TR 2023'!J19+'CONTRACTACIO 4t TR 2023'!J19</f>
        <v>942307.95000000007</v>
      </c>
      <c r="K19" s="21">
        <f t="shared" si="3"/>
        <v>3.9822336168278565E-2</v>
      </c>
      <c r="L19" s="9">
        <f>'CONTRACTACIO 1r TR 2023'!L19+'CONTRACTACIO 2n TR 2023'!L19+'CONTRACTACIO 3r TR 2023'!L19+'CONTRACTACIO 4t TR 2023'!L19</f>
        <v>2</v>
      </c>
      <c r="M19" s="20">
        <f t="shared" si="4"/>
        <v>2.5445292620865142E-3</v>
      </c>
      <c r="N19" s="13">
        <f>'CONTRACTACIO 1r TR 2023'!N19+'CONTRACTACIO 2n TR 2023'!N19+'CONTRACTACIO 3r TR 2023'!N19+'CONTRACTACIO 4t TR 2023'!N19</f>
        <v>5258.5</v>
      </c>
      <c r="O19" s="13">
        <f>'CONTRACTACIO 1r TR 2023'!O19+'CONTRACTACIO 2n TR 2023'!O19+'CONTRACTACIO 3r TR 2023'!O19+'CONTRACTACIO 4t TR 2023'!O19</f>
        <v>6362.79</v>
      </c>
      <c r="P19" s="21">
        <f t="shared" si="5"/>
        <v>1.4075808426318051E-3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14</v>
      </c>
      <c r="C20" s="20">
        <f t="shared" si="0"/>
        <v>0.875</v>
      </c>
      <c r="D20" s="13">
        <f>'CONTRACTACIO 1r TR 2023'!D20+'CONTRACTACIO 2n TR 2023'!D20+'CONTRACTACIO 3r TR 2023'!D20+'CONTRACTACIO 4t TR 2023'!D20</f>
        <v>340199.22</v>
      </c>
      <c r="E20" s="13">
        <f>'CONTRACTACIO 1r TR 2023'!E20+'CONTRACTACIO 2n TR 2023'!E20+'CONTRACTACIO 3r TR 2023'!E20+'CONTRACTACIO 4t TR 2023'!E20</f>
        <v>411641.07999999996</v>
      </c>
      <c r="F20" s="21">
        <f t="shared" si="1"/>
        <v>0.61766019157498941</v>
      </c>
      <c r="G20" s="9">
        <f>'CONTRACTACIO 1r TR 2023'!G20+'CONTRACTACIO 2n TR 2023'!G20+'CONTRACTACIO 3r TR 2023'!G20+'CONTRACTACIO 4t TR 2023'!G20</f>
        <v>1577</v>
      </c>
      <c r="H20" s="20">
        <f t="shared" si="2"/>
        <v>0.54435623058336213</v>
      </c>
      <c r="I20" s="13">
        <f>'CONTRACTACIO 1r TR 2023'!I20+'CONTRACTACIO 2n TR 2023'!I20+'CONTRACTACIO 3r TR 2023'!I20+'CONTRACTACIO 4t TR 2023'!I20</f>
        <v>6971242.3100000005</v>
      </c>
      <c r="J20" s="13">
        <f>'CONTRACTACIO 1r TR 2023'!J20+'CONTRACTACIO 2n TR 2023'!J20+'CONTRACTACIO 3r TR 2023'!J20+'CONTRACTACIO 4t TR 2023'!J20</f>
        <v>8277528.7700000014</v>
      </c>
      <c r="K20" s="21">
        <f t="shared" si="3"/>
        <v>0.34981189888245923</v>
      </c>
      <c r="L20" s="9">
        <f>'CONTRACTACIO 1r TR 2023'!L20+'CONTRACTACIO 2n TR 2023'!L20+'CONTRACTACIO 3r TR 2023'!L20+'CONTRACTACIO 4t TR 2023'!L20</f>
        <v>353</v>
      </c>
      <c r="M20" s="20">
        <f t="shared" si="4"/>
        <v>0.44910941475826971</v>
      </c>
      <c r="N20" s="13">
        <f>'CONTRACTACIO 1r TR 2023'!N20+'CONTRACTACIO 2n TR 2023'!N20+'CONTRACTACIO 3r TR 2023'!N20+'CONTRACTACIO 4t TR 2023'!N20</f>
        <v>1517373.6400000001</v>
      </c>
      <c r="O20" s="13">
        <f>'CONTRACTACIO 1r TR 2023'!O20+'CONTRACTACIO 2n TR 2023'!O20+'CONTRACTACIO 3r TR 2023'!O20+'CONTRACTACIO 4t TR 2023'!O20</f>
        <v>1825320.1700000002</v>
      </c>
      <c r="P20" s="21">
        <f t="shared" si="5"/>
        <v>0.4037986013936386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255</v>
      </c>
      <c r="AB20" s="20">
        <f t="shared" si="10"/>
        <v>0.81210191082802552</v>
      </c>
      <c r="AC20" s="13">
        <f>'CONTRACTACIO 1r TR 2023'!X20+'CONTRACTACIO 2n TR 2023'!X20+'CONTRACTACIO 3r TR 2023'!X20+'CONTRACTACIO 4t TR 2023'!X20</f>
        <v>1414115.48</v>
      </c>
      <c r="AD20" s="13">
        <f>'CONTRACTACIO 1r TR 2023'!Y20+'CONTRACTACIO 2n TR 2023'!Y20+'CONTRACTACIO 3r TR 2023'!Y20+'CONTRACTACIO 4t TR 2023'!Y20</f>
        <v>1658313.9000000001</v>
      </c>
      <c r="AE20" s="21">
        <f t="shared" si="11"/>
        <v>0.30071764323006617</v>
      </c>
    </row>
    <row r="21" spans="1:31" s="42" customFormat="1" ht="39.950000000000003" customHeight="1" x14ac:dyDescent="0.2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1107</v>
      </c>
      <c r="H21" s="20">
        <f t="shared" si="2"/>
        <v>0.38211943389713499</v>
      </c>
      <c r="I21" s="13">
        <f>'CONTRACTACIO 1r TR 2023'!I21+'CONTRACTACIO 2n TR 2023'!I21+'CONTRACTACIO 3r TR 2023'!I21+'CONTRACTACIO 4t TR 2023'!I21</f>
        <v>457178.99</v>
      </c>
      <c r="J21" s="13">
        <f>'CONTRACTACIO 1r TR 2023'!J21+'CONTRACTACIO 2n TR 2023'!J21+'CONTRACTACIO 3r TR 2023'!J21+'CONTRACTACIO 4t TR 2023'!J21</f>
        <v>509436.82999999996</v>
      </c>
      <c r="K21" s="21">
        <f t="shared" si="3"/>
        <v>2.1529017876546808E-2</v>
      </c>
      <c r="L21" s="9">
        <f>'CONTRACTACIO 1r TR 2023'!L21+'CONTRACTACIO 2n TR 2023'!L21+'CONTRACTACIO 3r TR 2023'!L21+'CONTRACTACIO 4t TR 2023'!L21</f>
        <v>397</v>
      </c>
      <c r="M21" s="20">
        <f t="shared" si="4"/>
        <v>0.50508905852417307</v>
      </c>
      <c r="N21" s="13">
        <f>'CONTRACTACIO 1r TR 2023'!N21+'CONTRACTACIO 2n TR 2023'!N21+'CONTRACTACIO 3r TR 2023'!N21+'CONTRACTACIO 4t TR 2023'!N21</f>
        <v>125701.05</v>
      </c>
      <c r="O21" s="13">
        <f>'CONTRACTACIO 1r TR 2023'!O21+'CONTRACTACIO 2n TR 2023'!O21+'CONTRACTACIO 3r TR 2023'!O21+'CONTRACTACIO 4t TR 2023'!O21</f>
        <v>148954.94</v>
      </c>
      <c r="P21" s="21">
        <f t="shared" si="5"/>
        <v>3.2951915741266012E-2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16</v>
      </c>
      <c r="C25" s="17">
        <f t="shared" si="12"/>
        <v>1</v>
      </c>
      <c r="D25" s="18">
        <f t="shared" si="12"/>
        <v>550787.04</v>
      </c>
      <c r="E25" s="18">
        <f t="shared" si="12"/>
        <v>666452.34</v>
      </c>
      <c r="F25" s="19">
        <f t="shared" si="12"/>
        <v>1</v>
      </c>
      <c r="G25" s="16">
        <f t="shared" si="12"/>
        <v>2897</v>
      </c>
      <c r="H25" s="17">
        <f t="shared" si="12"/>
        <v>1</v>
      </c>
      <c r="I25" s="18">
        <f t="shared" si="12"/>
        <v>19784456.809999999</v>
      </c>
      <c r="J25" s="18">
        <f t="shared" si="12"/>
        <v>23662799.339999996</v>
      </c>
      <c r="K25" s="19">
        <f t="shared" si="12"/>
        <v>1.0000000000000002</v>
      </c>
      <c r="L25" s="16">
        <f t="shared" si="12"/>
        <v>786</v>
      </c>
      <c r="M25" s="17">
        <f t="shared" si="12"/>
        <v>1</v>
      </c>
      <c r="N25" s="18">
        <f t="shared" si="12"/>
        <v>3738277.5599999996</v>
      </c>
      <c r="O25" s="18">
        <f t="shared" si="12"/>
        <v>4520372.6900000004</v>
      </c>
      <c r="P25" s="19">
        <f t="shared" si="12"/>
        <v>0.99999999999999989</v>
      </c>
      <c r="Q25" s="16">
        <f t="shared" si="12"/>
        <v>1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314</v>
      </c>
      <c r="AB25" s="17">
        <f t="shared" si="12"/>
        <v>1</v>
      </c>
      <c r="AC25" s="18">
        <f t="shared" si="12"/>
        <v>4664065.7899999991</v>
      </c>
      <c r="AD25" s="18">
        <f t="shared" si="12"/>
        <v>5514521.4700000007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88</v>
      </c>
      <c r="C34" s="8">
        <f t="shared" ref="C34:C40" si="14">IF(B34,B34/$B$46,"")</f>
        <v>2.1923268560039861E-2</v>
      </c>
      <c r="D34" s="10">
        <f t="shared" ref="D34:D43" si="15">D13+I13+N13+S13+X13+AC13</f>
        <v>11882089.810000001</v>
      </c>
      <c r="E34" s="11">
        <f t="shared" ref="E34:E43" si="16">E13+J13+O13+T13+Y13+AD13</f>
        <v>14349246.1</v>
      </c>
      <c r="F34" s="21">
        <f t="shared" ref="F34:F40" si="17">IF(E34,E34/$E$46,"")</f>
        <v>0.41756446287972099</v>
      </c>
      <c r="J34" s="150" t="s">
        <v>3</v>
      </c>
      <c r="K34" s="151"/>
      <c r="L34" s="57">
        <f>B25</f>
        <v>16</v>
      </c>
      <c r="M34" s="8">
        <f t="shared" ref="M34:M39" si="18">IF(L34,L34/$L$40,"")</f>
        <v>3.9860488290981563E-3</v>
      </c>
      <c r="N34" s="58">
        <f>D25</f>
        <v>550787.04</v>
      </c>
      <c r="O34" s="58">
        <f>E25</f>
        <v>666452.34</v>
      </c>
      <c r="P34" s="59">
        <f t="shared" ref="P34:P39" si="19">IF(O34,O34/$O$40,"")</f>
        <v>1.9393828180773429E-2</v>
      </c>
    </row>
    <row r="35" spans="1:33" s="25" customFormat="1" ht="30" customHeight="1" x14ac:dyDescent="0.25">
      <c r="A35" s="43" t="s">
        <v>18</v>
      </c>
      <c r="B35" s="12">
        <f t="shared" si="13"/>
        <v>24</v>
      </c>
      <c r="C35" s="8">
        <f t="shared" si="14"/>
        <v>5.9790732436472349E-3</v>
      </c>
      <c r="D35" s="13">
        <f t="shared" si="15"/>
        <v>1395305.54</v>
      </c>
      <c r="E35" s="14">
        <f t="shared" si="16"/>
        <v>1688551.69</v>
      </c>
      <c r="F35" s="21">
        <f t="shared" si="17"/>
        <v>4.9137019085587715E-2</v>
      </c>
      <c r="J35" s="146" t="s">
        <v>1</v>
      </c>
      <c r="K35" s="147"/>
      <c r="L35" s="60">
        <f>G25</f>
        <v>2897</v>
      </c>
      <c r="M35" s="8">
        <f t="shared" si="18"/>
        <v>0.72172396611858491</v>
      </c>
      <c r="N35" s="61">
        <f>I25</f>
        <v>19784456.809999999</v>
      </c>
      <c r="O35" s="61">
        <f>J25</f>
        <v>23662799.339999996</v>
      </c>
      <c r="P35" s="59">
        <f t="shared" si="19"/>
        <v>0.68858977173983493</v>
      </c>
    </row>
    <row r="36" spans="1:33" s="25" customFormat="1" ht="30" customHeight="1" x14ac:dyDescent="0.25">
      <c r="A36" s="43" t="s">
        <v>19</v>
      </c>
      <c r="B36" s="12">
        <f t="shared" si="13"/>
        <v>15</v>
      </c>
      <c r="C36" s="8">
        <f t="shared" si="14"/>
        <v>3.7369207772795215E-3</v>
      </c>
      <c r="D36" s="13">
        <f t="shared" si="15"/>
        <v>482228.88999999996</v>
      </c>
      <c r="E36" s="14">
        <f t="shared" si="16"/>
        <v>593706.71</v>
      </c>
      <c r="F36" s="21">
        <f t="shared" si="17"/>
        <v>1.7276923243321911E-2</v>
      </c>
      <c r="J36" s="146" t="s">
        <v>2</v>
      </c>
      <c r="K36" s="147"/>
      <c r="L36" s="60">
        <f>L25</f>
        <v>786</v>
      </c>
      <c r="M36" s="8">
        <f t="shared" si="18"/>
        <v>0.19581464872944693</v>
      </c>
      <c r="N36" s="61">
        <f>N25</f>
        <v>3738277.5599999996</v>
      </c>
      <c r="O36" s="61">
        <f>O25</f>
        <v>4520372.6900000004</v>
      </c>
      <c r="P36" s="59">
        <f t="shared" si="19"/>
        <v>0.13154328674563676</v>
      </c>
    </row>
    <row r="37" spans="1:33" ht="30" customHeight="1" x14ac:dyDescent="0.25">
      <c r="A37" s="43" t="s">
        <v>26</v>
      </c>
      <c r="B37" s="12">
        <f t="shared" si="13"/>
        <v>1</v>
      </c>
      <c r="C37" s="8">
        <f t="shared" si="14"/>
        <v>2.4912805181863477E-4</v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1</v>
      </c>
      <c r="M37" s="8">
        <f t="shared" si="18"/>
        <v>2.4912805181863477E-4</v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314</v>
      </c>
      <c r="M38" s="8">
        <f t="shared" si="18"/>
        <v>7.8226208271051326E-2</v>
      </c>
      <c r="N38" s="61">
        <f>AC25</f>
        <v>4664065.7899999991</v>
      </c>
      <c r="O38" s="61">
        <f>AD25</f>
        <v>5514521.4700000007</v>
      </c>
      <c r="P38" s="59">
        <f t="shared" si="19"/>
        <v>0.16047311333375489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74</v>
      </c>
      <c r="C39" s="8">
        <f t="shared" si="14"/>
        <v>1.8435475834578975E-2</v>
      </c>
      <c r="D39" s="13">
        <f t="shared" si="15"/>
        <v>3329758.03</v>
      </c>
      <c r="E39" s="22">
        <f t="shared" si="16"/>
        <v>3952774.91</v>
      </c>
      <c r="F39" s="21">
        <f t="shared" si="17"/>
        <v>0.11502613591515359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109</v>
      </c>
      <c r="C40" s="8">
        <f t="shared" si="14"/>
        <v>2.7154957648231191E-2</v>
      </c>
      <c r="D40" s="13">
        <f t="shared" si="15"/>
        <v>822394.24</v>
      </c>
      <c r="E40" s="23">
        <f t="shared" si="16"/>
        <v>948670.74000000011</v>
      </c>
      <c r="F40" s="21">
        <f t="shared" si="17"/>
        <v>2.760641118266189E-2</v>
      </c>
      <c r="G40" s="25"/>
      <c r="H40" s="25"/>
      <c r="I40" s="25"/>
      <c r="J40" s="148" t="s">
        <v>0</v>
      </c>
      <c r="K40" s="149"/>
      <c r="L40" s="83">
        <f>SUM(L34:L39)</f>
        <v>4014</v>
      </c>
      <c r="M40" s="17">
        <f>SUM(M34:M39)</f>
        <v>0.99999999999999989</v>
      </c>
      <c r="N40" s="84">
        <f>SUM(N34:N39)</f>
        <v>28737587.199999996</v>
      </c>
      <c r="O40" s="85">
        <f>SUM(O34:O39)</f>
        <v>34364145.839999996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2199</v>
      </c>
      <c r="C41" s="8">
        <f>IF(B41,B41/$B$46,"")</f>
        <v>0.54783258594917783</v>
      </c>
      <c r="D41" s="13">
        <f t="shared" si="15"/>
        <v>10242930.65</v>
      </c>
      <c r="E41" s="23">
        <f t="shared" si="16"/>
        <v>12172803.920000002</v>
      </c>
      <c r="F41" s="21">
        <f>IF(E41,E41/$E$46,"")</f>
        <v>0.35422978288698825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1504</v>
      </c>
      <c r="C42" s="8">
        <f>IF(B42,B42/$B$46,"")</f>
        <v>0.37468858993522669</v>
      </c>
      <c r="D42" s="13">
        <f t="shared" si="15"/>
        <v>582880.04</v>
      </c>
      <c r="E42" s="14">
        <f t="shared" si="16"/>
        <v>658391.77</v>
      </c>
      <c r="F42" s="21">
        <f>IF(E42,E42/$E$46,"")</f>
        <v>1.9159264806565608E-2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4014</v>
      </c>
      <c r="C46" s="17">
        <f>SUM(C34:C45)</f>
        <v>0.99999999999999989</v>
      </c>
      <c r="D46" s="18">
        <f>SUM(D34:D45)</f>
        <v>28737587.200000003</v>
      </c>
      <c r="E46" s="18">
        <f>SUM(E34:E45)</f>
        <v>34364145.840000004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2024-04-04T08:50:24Z</dcterms:modified>
</cp:coreProperties>
</file>