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0" yWindow="-110" windowWidth="19300" windowHeight="10900" tabRatio="700" firstSheet="1" activeTab="3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D44" i="6"/>
  <c r="B44" i="6"/>
  <c r="E44" i="5"/>
  <c r="D44" i="5"/>
  <c r="B44" i="5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F23" i="6"/>
  <c r="C23" i="6"/>
  <c r="AE23" i="5"/>
  <c r="AB23" i="5"/>
  <c r="W23" i="5"/>
  <c r="U23" i="5"/>
  <c r="R23" i="5"/>
  <c r="P23" i="5"/>
  <c r="M23" i="5"/>
  <c r="K23" i="5"/>
  <c r="H23" i="5"/>
  <c r="C23" i="5"/>
  <c r="AE23" i="4"/>
  <c r="AB23" i="4"/>
  <c r="Z23" i="4"/>
  <c r="W23" i="4"/>
  <c r="U23" i="4"/>
  <c r="R23" i="4"/>
  <c r="P23" i="4"/>
  <c r="M23" i="4"/>
  <c r="H23" i="4"/>
  <c r="F23" i="4"/>
  <c r="C23" i="4"/>
  <c r="AE23" i="1"/>
  <c r="AB23" i="1"/>
  <c r="Z23" i="1"/>
  <c r="W23" i="1"/>
  <c r="U23" i="1"/>
  <c r="R23" i="1"/>
  <c r="P23" i="1"/>
  <c r="M23" i="1"/>
  <c r="AD23" i="7"/>
  <c r="AC23" i="7"/>
  <c r="AA23" i="7"/>
  <c r="Y23" i="7"/>
  <c r="Z23" i="7"/>
  <c r="X23" i="7"/>
  <c r="V23" i="7"/>
  <c r="W23" i="7"/>
  <c r="T23" i="7"/>
  <c r="U23" i="7"/>
  <c r="S23" i="7"/>
  <c r="S25" i="7" s="1"/>
  <c r="N37" i="7" s="1"/>
  <c r="Q23" i="7"/>
  <c r="R23" i="7"/>
  <c r="O23" i="7"/>
  <c r="P23" i="7"/>
  <c r="N23" i="7"/>
  <c r="L23" i="7"/>
  <c r="M23" i="7"/>
  <c r="J23" i="7"/>
  <c r="I23" i="7"/>
  <c r="G23" i="7"/>
  <c r="E23" i="7"/>
  <c r="D23" i="7"/>
  <c r="B23" i="7"/>
  <c r="B8" i="7"/>
  <c r="B8" i="6"/>
  <c r="B8" i="5"/>
  <c r="B8" i="4"/>
  <c r="AD22" i="7"/>
  <c r="AE22" i="7" s="1"/>
  <c r="AC22" i="7"/>
  <c r="AA22" i="7"/>
  <c r="AB22" i="7" s="1"/>
  <c r="Y22" i="7"/>
  <c r="Z22" i="7"/>
  <c r="X22" i="7"/>
  <c r="D43" i="7" s="1"/>
  <c r="V22" i="7"/>
  <c r="B43" i="7" s="1"/>
  <c r="C43" i="7" s="1"/>
  <c r="T22" i="7"/>
  <c r="U22" i="7" s="1"/>
  <c r="S22" i="7"/>
  <c r="Q22" i="7"/>
  <c r="R22" i="7"/>
  <c r="O22" i="7"/>
  <c r="P22" i="7" s="1"/>
  <c r="N22" i="7"/>
  <c r="L22" i="7"/>
  <c r="M22" i="7" s="1"/>
  <c r="J22" i="7"/>
  <c r="I22" i="7"/>
  <c r="G22" i="7"/>
  <c r="E22" i="7"/>
  <c r="E43" i="7" s="1"/>
  <c r="F43" i="7" s="1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C43" i="5" s="1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F43" i="1" s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L34" i="1" s="1"/>
  <c r="B16" i="7"/>
  <c r="C16" i="7" s="1"/>
  <c r="D16" i="7"/>
  <c r="J24" i="7"/>
  <c r="E24" i="7"/>
  <c r="O24" i="7"/>
  <c r="P24" i="7" s="1"/>
  <c r="T24" i="7"/>
  <c r="U24" i="7" s="1"/>
  <c r="Y24" i="7"/>
  <c r="Z24" i="7"/>
  <c r="AD24" i="7"/>
  <c r="AE24" i="7"/>
  <c r="E13" i="7"/>
  <c r="J13" i="7"/>
  <c r="O13" i="7"/>
  <c r="P13" i="7" s="1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P21" i="7" s="1"/>
  <c r="AD21" i="7"/>
  <c r="T21" i="7"/>
  <c r="U21" i="7" s="1"/>
  <c r="Y21" i="7"/>
  <c r="Z21" i="7" s="1"/>
  <c r="J14" i="7"/>
  <c r="O14" i="7"/>
  <c r="E14" i="7"/>
  <c r="T14" i="7"/>
  <c r="U14" i="7"/>
  <c r="Y14" i="7"/>
  <c r="Z14" i="7" s="1"/>
  <c r="AD14" i="7"/>
  <c r="AE14" i="7" s="1"/>
  <c r="J15" i="7"/>
  <c r="O15" i="7"/>
  <c r="E15" i="7"/>
  <c r="T15" i="7"/>
  <c r="U15" i="7"/>
  <c r="Y15" i="7"/>
  <c r="Z15" i="7" s="1"/>
  <c r="AD15" i="7"/>
  <c r="AE15" i="7"/>
  <c r="J16" i="7"/>
  <c r="O16" i="7"/>
  <c r="E16" i="7"/>
  <c r="F16" i="7"/>
  <c r="T16" i="7"/>
  <c r="T25" i="7" s="1"/>
  <c r="O37" i="7" s="1"/>
  <c r="P37" i="7" s="1"/>
  <c r="Y16" i="7"/>
  <c r="AD16" i="7"/>
  <c r="J17" i="7"/>
  <c r="K17" i="7" s="1"/>
  <c r="O17" i="7"/>
  <c r="E17" i="7"/>
  <c r="F17" i="7"/>
  <c r="T17" i="7"/>
  <c r="E38" i="7" s="1"/>
  <c r="F38" i="7" s="1"/>
  <c r="Y17" i="7"/>
  <c r="Z17" i="7"/>
  <c r="AD17" i="7"/>
  <c r="J18" i="7"/>
  <c r="E39" i="7" s="1"/>
  <c r="O18" i="7"/>
  <c r="AD18" i="7"/>
  <c r="E18" i="7"/>
  <c r="T18" i="7"/>
  <c r="U18" i="7" s="1"/>
  <c r="Y18" i="7"/>
  <c r="Z18" i="7"/>
  <c r="J19" i="7"/>
  <c r="O19" i="7"/>
  <c r="AD19" i="7"/>
  <c r="AE19" i="7" s="1"/>
  <c r="E19" i="7"/>
  <c r="F19" i="7" s="1"/>
  <c r="T19" i="7"/>
  <c r="U19" i="7"/>
  <c r="Y19" i="7"/>
  <c r="Z19" i="7"/>
  <c r="I24" i="7"/>
  <c r="D24" i="7"/>
  <c r="N24" i="7"/>
  <c r="D45" i="7" s="1"/>
  <c r="S24" i="7"/>
  <c r="X24" i="7"/>
  <c r="AC24" i="7"/>
  <c r="I16" i="7"/>
  <c r="N16" i="7"/>
  <c r="S16" i="7"/>
  <c r="X16" i="7"/>
  <c r="AC16" i="7"/>
  <c r="D37" i="7" s="1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38" i="7" s="1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/>
  <c r="V24" i="7"/>
  <c r="W24" i="7"/>
  <c r="AA24" i="7"/>
  <c r="AB24" i="7" s="1"/>
  <c r="G16" i="7"/>
  <c r="L16" i="7"/>
  <c r="Q16" i="7"/>
  <c r="V16" i="7"/>
  <c r="W16" i="7" s="1"/>
  <c r="AA16" i="7"/>
  <c r="B37" i="7" s="1"/>
  <c r="C37" i="7" s="1"/>
  <c r="B13" i="7"/>
  <c r="G13" i="7"/>
  <c r="L13" i="7"/>
  <c r="Q13" i="7"/>
  <c r="V13" i="7"/>
  <c r="W13" i="7" s="1"/>
  <c r="AA13" i="7"/>
  <c r="B20" i="7"/>
  <c r="B25" i="7" s="1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35" i="7" s="1"/>
  <c r="C35" i="7" s="1"/>
  <c r="B14" i="7"/>
  <c r="Q14" i="7"/>
  <c r="R14" i="7"/>
  <c r="V14" i="7"/>
  <c r="W14" i="7"/>
  <c r="AA14" i="7"/>
  <c r="AB14" i="7" s="1"/>
  <c r="G15" i="7"/>
  <c r="L15" i="7"/>
  <c r="B15" i="7"/>
  <c r="Q15" i="7"/>
  <c r="V15" i="7"/>
  <c r="W15" i="7"/>
  <c r="AA15" i="7"/>
  <c r="AB15" i="7" s="1"/>
  <c r="G17" i="7"/>
  <c r="B38" i="7" s="1"/>
  <c r="C38" i="7" s="1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 s="1"/>
  <c r="V18" i="7"/>
  <c r="G19" i="7"/>
  <c r="L19" i="7"/>
  <c r="AA19" i="7"/>
  <c r="B19" i="7"/>
  <c r="C19" i="7"/>
  <c r="Q19" i="7"/>
  <c r="R19" i="7"/>
  <c r="V19" i="7"/>
  <c r="W19" i="7" s="1"/>
  <c r="R15" i="7"/>
  <c r="J25" i="6"/>
  <c r="K20" i="6" s="1"/>
  <c r="E25" i="6"/>
  <c r="F20" i="6" s="1"/>
  <c r="O25" i="6"/>
  <c r="O36" i="6" s="1"/>
  <c r="Y25" i="6"/>
  <c r="O38" i="6"/>
  <c r="T25" i="6"/>
  <c r="O37" i="6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B25" i="6"/>
  <c r="L34" i="6" s="1"/>
  <c r="L25" i="6"/>
  <c r="L36" i="6" s="1"/>
  <c r="V25" i="6"/>
  <c r="L38" i="6" s="1"/>
  <c r="M38" i="6" s="1"/>
  <c r="Q25" i="6"/>
  <c r="L37" i="6"/>
  <c r="AA25" i="6"/>
  <c r="L39" i="6"/>
  <c r="M39" i="6" s="1"/>
  <c r="E45" i="6"/>
  <c r="E34" i="6"/>
  <c r="E35" i="6"/>
  <c r="E36" i="6"/>
  <c r="E37" i="6"/>
  <c r="E38" i="6"/>
  <c r="F38" i="6" s="1"/>
  <c r="E39" i="6"/>
  <c r="F39" i="6" s="1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25" i="6" s="1"/>
  <c r="AB19" i="6"/>
  <c r="AB20" i="6"/>
  <c r="AB21" i="6"/>
  <c r="AB24" i="6"/>
  <c r="Z13" i="6"/>
  <c r="Z14" i="6"/>
  <c r="Z15" i="6"/>
  <c r="Z16" i="6"/>
  <c r="Z25" i="6" s="1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1" i="6"/>
  <c r="M24" i="6"/>
  <c r="K16" i="6"/>
  <c r="K17" i="6"/>
  <c r="H16" i="6"/>
  <c r="H17" i="6"/>
  <c r="H21" i="6"/>
  <c r="F15" i="6"/>
  <c r="F16" i="6"/>
  <c r="F17" i="6"/>
  <c r="F18" i="6"/>
  <c r="F19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Z23" i="5" s="1"/>
  <c r="Z18" i="5"/>
  <c r="D25" i="5"/>
  <c r="N34" i="5" s="1"/>
  <c r="I25" i="5"/>
  <c r="N35" i="5" s="1"/>
  <c r="N25" i="5"/>
  <c r="N36" i="5" s="1"/>
  <c r="S25" i="5"/>
  <c r="N37" i="5"/>
  <c r="X25" i="5"/>
  <c r="N38" i="5" s="1"/>
  <c r="B25" i="5"/>
  <c r="L34" i="5" s="1"/>
  <c r="G25" i="5"/>
  <c r="L35" i="5" s="1"/>
  <c r="L25" i="5"/>
  <c r="L36" i="5" s="1"/>
  <c r="Q25" i="5"/>
  <c r="L37" i="5" s="1"/>
  <c r="M37" i="5" s="1"/>
  <c r="V25" i="5"/>
  <c r="L38" i="5" s="1"/>
  <c r="E34" i="5"/>
  <c r="E35" i="5"/>
  <c r="E36" i="5"/>
  <c r="E41" i="5"/>
  <c r="E42" i="5"/>
  <c r="F42" i="5" s="1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25" i="5" s="1"/>
  <c r="AE14" i="5"/>
  <c r="AE15" i="5"/>
  <c r="AE16" i="5"/>
  <c r="AE17" i="5"/>
  <c r="AE18" i="5"/>
  <c r="AE19" i="5"/>
  <c r="AB13" i="5"/>
  <c r="AB14" i="5"/>
  <c r="AB25" i="5" s="1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1" i="5"/>
  <c r="W13" i="5"/>
  <c r="W14" i="5"/>
  <c r="W15" i="5"/>
  <c r="W16" i="5"/>
  <c r="W17" i="5"/>
  <c r="W19" i="5"/>
  <c r="W21" i="5"/>
  <c r="U13" i="5"/>
  <c r="U25" i="5" s="1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F35" i="4" s="1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25" i="4" s="1"/>
  <c r="AE17" i="4"/>
  <c r="AE18" i="4"/>
  <c r="AE19" i="4"/>
  <c r="AE20" i="4"/>
  <c r="AE21" i="4"/>
  <c r="AE24" i="4"/>
  <c r="AD25" i="4"/>
  <c r="O39" i="4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 s="1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/>
  <c r="U14" i="4"/>
  <c r="U15" i="4"/>
  <c r="U16" i="4"/>
  <c r="U17" i="4"/>
  <c r="U18" i="4"/>
  <c r="U19" i="4"/>
  <c r="U25" i="4" s="1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19" i="4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H20" i="4" s="1"/>
  <c r="H16" i="4"/>
  <c r="H17" i="4"/>
  <c r="H21" i="4"/>
  <c r="E25" i="4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P37" i="4" s="1"/>
  <c r="L39" i="4"/>
  <c r="M39" i="4" s="1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O34" i="1" s="1"/>
  <c r="Y25" i="1"/>
  <c r="O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L36" i="1" s="1"/>
  <c r="V25" i="1"/>
  <c r="L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19" i="1"/>
  <c r="Z18" i="1"/>
  <c r="Z17" i="1"/>
  <c r="Z16" i="1"/>
  <c r="Z15" i="1"/>
  <c r="Z14" i="1"/>
  <c r="W24" i="1"/>
  <c r="W21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7" i="1"/>
  <c r="K16" i="1"/>
  <c r="K15" i="1"/>
  <c r="K14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F45" i="1" s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C35" i="1" s="1"/>
  <c r="B36" i="1"/>
  <c r="B37" i="1"/>
  <c r="B38" i="1"/>
  <c r="C38" i="1" s="1"/>
  <c r="B39" i="1"/>
  <c r="B40" i="1"/>
  <c r="AE13" i="1"/>
  <c r="AE25" i="1" s="1"/>
  <c r="AD25" i="1"/>
  <c r="O39" i="1" s="1"/>
  <c r="P39" i="1" s="1"/>
  <c r="AE16" i="1"/>
  <c r="AC25" i="1"/>
  <c r="N39" i="1" s="1"/>
  <c r="AB13" i="1"/>
  <c r="AA25" i="1"/>
  <c r="L39" i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P13" i="1"/>
  <c r="M13" i="1"/>
  <c r="F14" i="1"/>
  <c r="F15" i="1"/>
  <c r="F16" i="1"/>
  <c r="F17" i="1"/>
  <c r="F18" i="1"/>
  <c r="F19" i="1"/>
  <c r="F21" i="1"/>
  <c r="P16" i="1"/>
  <c r="P16" i="5"/>
  <c r="P16" i="4"/>
  <c r="AE16" i="7"/>
  <c r="L37" i="4"/>
  <c r="F22" i="1"/>
  <c r="F23" i="1"/>
  <c r="F24" i="1"/>
  <c r="C22" i="1"/>
  <c r="C23" i="1"/>
  <c r="O34" i="6"/>
  <c r="F22" i="6"/>
  <c r="C22" i="6"/>
  <c r="H19" i="6"/>
  <c r="M18" i="6"/>
  <c r="M13" i="6"/>
  <c r="P19" i="6"/>
  <c r="P14" i="6"/>
  <c r="Z21" i="6"/>
  <c r="H22" i="6"/>
  <c r="K22" i="6"/>
  <c r="M13" i="5"/>
  <c r="H22" i="5"/>
  <c r="K22" i="5"/>
  <c r="M14" i="4"/>
  <c r="P21" i="4"/>
  <c r="H22" i="4"/>
  <c r="K13" i="4"/>
  <c r="K22" i="4"/>
  <c r="Z21" i="4"/>
  <c r="F13" i="1"/>
  <c r="C13" i="1"/>
  <c r="K21" i="1"/>
  <c r="H16" i="1"/>
  <c r="H14" i="1"/>
  <c r="H24" i="1"/>
  <c r="Z18" i="6"/>
  <c r="F14" i="6"/>
  <c r="R16" i="6"/>
  <c r="R25" i="6" s="1"/>
  <c r="U16" i="6"/>
  <c r="U13" i="6"/>
  <c r="H18" i="6"/>
  <c r="H24" i="6"/>
  <c r="H14" i="6"/>
  <c r="D35" i="7"/>
  <c r="K19" i="6"/>
  <c r="K14" i="6"/>
  <c r="K18" i="6"/>
  <c r="K21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H20" i="5"/>
  <c r="K19" i="5"/>
  <c r="C14" i="5"/>
  <c r="C13" i="5"/>
  <c r="F43" i="5"/>
  <c r="AE21" i="5"/>
  <c r="AE20" i="5"/>
  <c r="F21" i="5"/>
  <c r="P21" i="5"/>
  <c r="C43" i="6"/>
  <c r="Z20" i="7"/>
  <c r="P15" i="4"/>
  <c r="H18" i="4"/>
  <c r="H14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W17" i="4"/>
  <c r="O38" i="4"/>
  <c r="Z17" i="4"/>
  <c r="C18" i="4"/>
  <c r="O34" i="4"/>
  <c r="M13" i="4"/>
  <c r="W20" i="4"/>
  <c r="M20" i="4"/>
  <c r="L36" i="4"/>
  <c r="P18" i="7"/>
  <c r="F43" i="4"/>
  <c r="K22" i="7"/>
  <c r="Q25" i="7"/>
  <c r="L37" i="7" s="1"/>
  <c r="M37" i="7" s="1"/>
  <c r="C24" i="7"/>
  <c r="D34" i="7"/>
  <c r="M15" i="7"/>
  <c r="B45" i="7"/>
  <c r="C45" i="7" s="1"/>
  <c r="D36" i="7"/>
  <c r="C36" i="1"/>
  <c r="R17" i="7"/>
  <c r="H22" i="7"/>
  <c r="F38" i="1"/>
  <c r="P17" i="7"/>
  <c r="P16" i="7"/>
  <c r="F37" i="4"/>
  <c r="Z16" i="7"/>
  <c r="F37" i="1"/>
  <c r="M16" i="7"/>
  <c r="F24" i="7"/>
  <c r="C22" i="7"/>
  <c r="C23" i="7"/>
  <c r="F15" i="7"/>
  <c r="F42" i="1"/>
  <c r="F36" i="1"/>
  <c r="F35" i="1"/>
  <c r="C39" i="5"/>
  <c r="C43" i="4"/>
  <c r="C45" i="1"/>
  <c r="C37" i="1"/>
  <c r="C15" i="7"/>
  <c r="K24" i="7"/>
  <c r="F37" i="6"/>
  <c r="C39" i="6"/>
  <c r="C37" i="6"/>
  <c r="F40" i="6"/>
  <c r="C35" i="6"/>
  <c r="F35" i="6"/>
  <c r="M37" i="6"/>
  <c r="P37" i="6"/>
  <c r="U13" i="7"/>
  <c r="F45" i="6"/>
  <c r="P38" i="6"/>
  <c r="AB18" i="7"/>
  <c r="AB19" i="7"/>
  <c r="C40" i="6"/>
  <c r="C45" i="6"/>
  <c r="C45" i="5"/>
  <c r="F39" i="5"/>
  <c r="F45" i="5"/>
  <c r="R16" i="7"/>
  <c r="C37" i="5"/>
  <c r="F37" i="5"/>
  <c r="F34" i="5"/>
  <c r="C35" i="5"/>
  <c r="F35" i="5"/>
  <c r="F21" i="7"/>
  <c r="C34" i="5"/>
  <c r="F14" i="7"/>
  <c r="W20" i="7"/>
  <c r="AE18" i="7"/>
  <c r="AE17" i="7"/>
  <c r="C38" i="4"/>
  <c r="C35" i="4"/>
  <c r="F38" i="4"/>
  <c r="F42" i="4"/>
  <c r="F45" i="4"/>
  <c r="C45" i="4"/>
  <c r="K14" i="7"/>
  <c r="K16" i="7"/>
  <c r="AB17" i="7"/>
  <c r="C18" i="7"/>
  <c r="C14" i="7"/>
  <c r="C39" i="4"/>
  <c r="C13" i="7"/>
  <c r="F39" i="4"/>
  <c r="R13" i="7"/>
  <c r="K21" i="7"/>
  <c r="M18" i="7"/>
  <c r="M13" i="7"/>
  <c r="P15" i="7"/>
  <c r="P14" i="7"/>
  <c r="H16" i="7"/>
  <c r="H14" i="7"/>
  <c r="H24" i="7"/>
  <c r="M37" i="4"/>
  <c r="M20" i="6" l="1"/>
  <c r="K23" i="6"/>
  <c r="H23" i="6"/>
  <c r="K13" i="6"/>
  <c r="K15" i="6"/>
  <c r="K25" i="6" s="1"/>
  <c r="H15" i="6"/>
  <c r="C13" i="6"/>
  <c r="C20" i="6"/>
  <c r="D46" i="6"/>
  <c r="H13" i="6"/>
  <c r="M25" i="6"/>
  <c r="O35" i="6"/>
  <c r="O40" i="6" s="1"/>
  <c r="P36" i="6" s="1"/>
  <c r="H20" i="6"/>
  <c r="M19" i="5"/>
  <c r="Z20" i="5"/>
  <c r="O38" i="5"/>
  <c r="AC25" i="7"/>
  <c r="N38" i="7" s="1"/>
  <c r="C20" i="5"/>
  <c r="E44" i="7"/>
  <c r="F20" i="5"/>
  <c r="F23" i="5"/>
  <c r="W20" i="5"/>
  <c r="M20" i="5"/>
  <c r="B46" i="5"/>
  <c r="K20" i="5"/>
  <c r="K25" i="5" s="1"/>
  <c r="D46" i="5"/>
  <c r="K23" i="4"/>
  <c r="K15" i="4"/>
  <c r="K25" i="4" s="1"/>
  <c r="B40" i="7"/>
  <c r="M25" i="4"/>
  <c r="H15" i="4"/>
  <c r="H19" i="4"/>
  <c r="B36" i="7"/>
  <c r="L35" i="4"/>
  <c r="L40" i="4" s="1"/>
  <c r="M38" i="4" s="1"/>
  <c r="H13" i="4"/>
  <c r="B46" i="4"/>
  <c r="C44" i="4" s="1"/>
  <c r="W25" i="4"/>
  <c r="Z25" i="4"/>
  <c r="P20" i="4"/>
  <c r="P25" i="4" s="1"/>
  <c r="L34" i="7"/>
  <c r="C20" i="7"/>
  <c r="C25" i="7" s="1"/>
  <c r="C20" i="4"/>
  <c r="E25" i="7"/>
  <c r="F13" i="7" s="1"/>
  <c r="D46" i="4"/>
  <c r="D25" i="7"/>
  <c r="N34" i="7" s="1"/>
  <c r="K19" i="1"/>
  <c r="H19" i="1"/>
  <c r="D40" i="7"/>
  <c r="K18" i="1"/>
  <c r="O35" i="1"/>
  <c r="B39" i="7"/>
  <c r="H18" i="1"/>
  <c r="K23" i="1"/>
  <c r="K13" i="1"/>
  <c r="H23" i="1"/>
  <c r="H13" i="1"/>
  <c r="B34" i="7"/>
  <c r="H20" i="1"/>
  <c r="E46" i="1"/>
  <c r="B44" i="7"/>
  <c r="Z25" i="1"/>
  <c r="Z20" i="1"/>
  <c r="AD25" i="7"/>
  <c r="AE23" i="7" s="1"/>
  <c r="W20" i="1"/>
  <c r="W25" i="1" s="1"/>
  <c r="P25" i="1"/>
  <c r="M20" i="1"/>
  <c r="M25" i="1" s="1"/>
  <c r="B41" i="7"/>
  <c r="F20" i="1"/>
  <c r="F25" i="1" s="1"/>
  <c r="D41" i="7"/>
  <c r="B46" i="1"/>
  <c r="C34" i="1" s="1"/>
  <c r="E45" i="7"/>
  <c r="F45" i="7" s="1"/>
  <c r="E40" i="7"/>
  <c r="F18" i="7"/>
  <c r="E36" i="7"/>
  <c r="E34" i="7"/>
  <c r="U25" i="6"/>
  <c r="M25" i="5"/>
  <c r="D46" i="1"/>
  <c r="N40" i="1"/>
  <c r="AB25" i="4"/>
  <c r="AE21" i="7"/>
  <c r="U16" i="7"/>
  <c r="U25" i="7" s="1"/>
  <c r="E41" i="7"/>
  <c r="E37" i="7"/>
  <c r="F37" i="7" s="1"/>
  <c r="D39" i="7"/>
  <c r="U25" i="1"/>
  <c r="F25" i="5"/>
  <c r="R25" i="5"/>
  <c r="W25" i="5"/>
  <c r="Z25" i="5"/>
  <c r="N40" i="5"/>
  <c r="F25" i="6"/>
  <c r="AE25" i="6"/>
  <c r="X25" i="7"/>
  <c r="N39" i="7" s="1"/>
  <c r="W22" i="7"/>
  <c r="D44" i="7"/>
  <c r="N40" i="4"/>
  <c r="E35" i="7"/>
  <c r="F35" i="7" s="1"/>
  <c r="O40" i="4"/>
  <c r="C25" i="5"/>
  <c r="R25" i="4"/>
  <c r="W18" i="7"/>
  <c r="W25" i="7" s="1"/>
  <c r="H17" i="7"/>
  <c r="AB13" i="7"/>
  <c r="AB16" i="7"/>
  <c r="U17" i="7"/>
  <c r="AA25" i="7"/>
  <c r="AB23" i="7" s="1"/>
  <c r="J25" i="7"/>
  <c r="K15" i="7" s="1"/>
  <c r="E46" i="5"/>
  <c r="F36" i="5" s="1"/>
  <c r="C25" i="1"/>
  <c r="AB25" i="1"/>
  <c r="N25" i="7"/>
  <c r="N36" i="7" s="1"/>
  <c r="C25" i="4"/>
  <c r="M14" i="7"/>
  <c r="F22" i="7"/>
  <c r="F25" i="4"/>
  <c r="P25" i="5"/>
  <c r="R25" i="1"/>
  <c r="P25" i="6"/>
  <c r="W25" i="6"/>
  <c r="E46" i="4"/>
  <c r="F40" i="4" s="1"/>
  <c r="H25" i="5"/>
  <c r="C25" i="6"/>
  <c r="N40" i="6"/>
  <c r="L40" i="6"/>
  <c r="M35" i="6" s="1"/>
  <c r="E46" i="6"/>
  <c r="B46" i="6"/>
  <c r="L40" i="5"/>
  <c r="M34" i="5" s="1"/>
  <c r="O40" i="5"/>
  <c r="P34" i="5" s="1"/>
  <c r="L25" i="7"/>
  <c r="M19" i="7" s="1"/>
  <c r="R25" i="7"/>
  <c r="G25" i="7"/>
  <c r="H15" i="7" s="1"/>
  <c r="D42" i="7"/>
  <c r="O40" i="1"/>
  <c r="P36" i="1" s="1"/>
  <c r="L40" i="1"/>
  <c r="M34" i="1" s="1"/>
  <c r="Z25" i="7"/>
  <c r="B42" i="7"/>
  <c r="Y25" i="7"/>
  <c r="O39" i="7" s="1"/>
  <c r="P39" i="7" s="1"/>
  <c r="O25" i="7"/>
  <c r="O36" i="7" s="1"/>
  <c r="I25" i="7"/>
  <c r="N35" i="7" s="1"/>
  <c r="E42" i="7"/>
  <c r="V25" i="7"/>
  <c r="L39" i="7" s="1"/>
  <c r="M39" i="7" s="1"/>
  <c r="H25" i="6" l="1"/>
  <c r="F36" i="6"/>
  <c r="F44" i="6"/>
  <c r="C41" i="6"/>
  <c r="C44" i="6"/>
  <c r="C36" i="6"/>
  <c r="P34" i="6"/>
  <c r="F41" i="6"/>
  <c r="F34" i="6"/>
  <c r="C34" i="6"/>
  <c r="M34" i="6"/>
  <c r="M36" i="6"/>
  <c r="P35" i="6"/>
  <c r="C41" i="5"/>
  <c r="C36" i="5"/>
  <c r="C40" i="5"/>
  <c r="F41" i="5"/>
  <c r="F40" i="5"/>
  <c r="C44" i="5"/>
  <c r="C46" i="5" s="1"/>
  <c r="O34" i="7"/>
  <c r="F23" i="7"/>
  <c r="F44" i="5"/>
  <c r="F46" i="5" s="1"/>
  <c r="M36" i="5"/>
  <c r="M38" i="5"/>
  <c r="P38" i="5"/>
  <c r="P36" i="5"/>
  <c r="M35" i="5"/>
  <c r="P35" i="5"/>
  <c r="F44" i="4"/>
  <c r="H25" i="4"/>
  <c r="N40" i="7"/>
  <c r="P19" i="7"/>
  <c r="C41" i="4"/>
  <c r="C40" i="4"/>
  <c r="C36" i="4"/>
  <c r="F41" i="4"/>
  <c r="F36" i="4"/>
  <c r="C34" i="4"/>
  <c r="F34" i="4"/>
  <c r="P34" i="4"/>
  <c r="P38" i="4"/>
  <c r="M34" i="4"/>
  <c r="M36" i="4"/>
  <c r="P36" i="4"/>
  <c r="M35" i="4"/>
  <c r="P35" i="4"/>
  <c r="F20" i="7"/>
  <c r="K13" i="7"/>
  <c r="K19" i="7"/>
  <c r="K25" i="1"/>
  <c r="F39" i="1"/>
  <c r="F40" i="1"/>
  <c r="C39" i="1"/>
  <c r="M38" i="1"/>
  <c r="H13" i="7"/>
  <c r="H19" i="7"/>
  <c r="C40" i="1"/>
  <c r="K18" i="7"/>
  <c r="H25" i="1"/>
  <c r="L35" i="7"/>
  <c r="H18" i="7"/>
  <c r="F41" i="1"/>
  <c r="F34" i="1"/>
  <c r="K23" i="7"/>
  <c r="P38" i="1"/>
  <c r="F44" i="1"/>
  <c r="C41" i="1"/>
  <c r="C44" i="1"/>
  <c r="H23" i="7"/>
  <c r="O38" i="7"/>
  <c r="AE20" i="7"/>
  <c r="AE25" i="7" s="1"/>
  <c r="L38" i="7"/>
  <c r="AB20" i="7"/>
  <c r="AB25" i="7" s="1"/>
  <c r="P20" i="7"/>
  <c r="M36" i="1"/>
  <c r="L36" i="7"/>
  <c r="M20" i="7"/>
  <c r="M25" i="7" s="1"/>
  <c r="M35" i="1"/>
  <c r="O35" i="7"/>
  <c r="K20" i="7"/>
  <c r="P34" i="1"/>
  <c r="P35" i="1"/>
  <c r="H20" i="7"/>
  <c r="D46" i="7"/>
  <c r="F42" i="7"/>
  <c r="E46" i="7"/>
  <c r="F39" i="7" s="1"/>
  <c r="C42" i="7"/>
  <c r="B46" i="7"/>
  <c r="C39" i="7" s="1"/>
  <c r="P40" i="6" l="1"/>
  <c r="C46" i="6"/>
  <c r="F25" i="7"/>
  <c r="F46" i="6"/>
  <c r="M40" i="6"/>
  <c r="M40" i="5"/>
  <c r="P40" i="5"/>
  <c r="P25" i="7"/>
  <c r="F46" i="4"/>
  <c r="C36" i="7"/>
  <c r="C46" i="4"/>
  <c r="M40" i="4"/>
  <c r="F36" i="7"/>
  <c r="P40" i="4"/>
  <c r="F40" i="7"/>
  <c r="K25" i="7"/>
  <c r="F34" i="7"/>
  <c r="C41" i="7"/>
  <c r="C40" i="7"/>
  <c r="F46" i="1"/>
  <c r="M40" i="1"/>
  <c r="C34" i="7"/>
  <c r="F41" i="7"/>
  <c r="F44" i="7"/>
  <c r="H25" i="7"/>
  <c r="C44" i="7"/>
  <c r="C46" i="1"/>
  <c r="P40" i="1"/>
  <c r="L40" i="7"/>
  <c r="M34" i="7" s="1"/>
  <c r="O40" i="7"/>
  <c r="P38" i="7" s="1"/>
  <c r="F46" i="7" l="1"/>
  <c r="C46" i="7"/>
  <c r="M38" i="7"/>
  <c r="P34" i="7"/>
  <c r="P36" i="7"/>
  <c r="M36" i="7"/>
  <c r="M35" i="7"/>
  <c r="P35" i="7"/>
  <c r="M40" i="7" l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<sst xmlns="http://schemas.openxmlformats.org/spreadsheetml/2006/main" count="457" uniqueCount="62">
  <si>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</si>
  <si>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</si>
  <si>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</si>
  <si>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</si>
  <si>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</si>
  <si>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</si>
  <si>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</si>
  <si>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</si>
  <si>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</si>
  <si>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</si>
  <si>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</si>
  <si>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</si>
  <si>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</si>
  <si>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</si>
  <si>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</si>
  <si>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</si>
  <si>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</si>
  <si>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</si>
  <si>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</si>
  <si>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</si>
  <si>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</si>
  <si>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</si>
  <si>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</si>
  <si>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</si>
  <si>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</si>
  <si>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</si>
  <si>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</si>
  <si>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</si>
  <si>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</si>
  <si>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</si>
  <si>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</si>
  <si>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</si>
  <si>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</si>
  <si>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</si>
  <si>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</si>
  <si>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</si>
  <si>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</si>
  <si>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</si>
  <si>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</si>
  <si>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</si>
  <si>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</si>
  <si>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</si>
  <si>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</si>
  <si>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</si>
  <si>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</si>
  <si>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</si>
  <si>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</si>
  <si>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</si>
  <si>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</si>
  <si>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</si>
  <si>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</si>
  <si>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</si>
  <si>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</si>
  <si>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</si>
  <si>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</si>
  <si>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</si>
  <si>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</si>
  <si>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</si>
  <si>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</si>
  <si>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</si>
  <si>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</si>
  <si>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Consorci Museu d'Art Contemporani de Barcelona (MACBA)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</si>
</sst>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E4-4E87-9DFD-E37D36C06C22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E4-4E87-9DFD-E37D36C06C22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E4-4E87-9DFD-E37D36C06C22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E4-4E87-9DFD-E37D36C06C22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E4-4E87-9DFD-E37D36C06C22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E4-4E87-9DFD-E37D36C06C22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E4-4E87-9DFD-E37D36C06C22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E4-4E87-9DFD-E37D36C06C22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E4-4E87-9DFD-E37D36C06C22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E4-4E87-9DFD-E37D36C06C2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1"/>
                <c:pt idx="0">
                  <c:v>7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2116</c:v>
                </c:pt>
                <c:pt idx="8">
                  <c:v>0</c:v>
                </c:pt>
                <c:pt idx="9">
                  <c:v>88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8E4-4E87-9DFD-E37D36C06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F7-4330-8FE3-E5A149B12EE7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F7-4330-8FE3-E5A149B12EE7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F7-4330-8FE3-E5A149B12EE7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F7-4330-8FE3-E5A149B12EE7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F7-4330-8FE3-E5A149B12EE7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F7-4330-8FE3-E5A149B12EE7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F7-4330-8FE3-E5A149B12EE7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F7-4330-8FE3-E5A149B12EE7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F7-4330-8FE3-E5A149B12EE7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F7-4330-8FE3-E5A149B12EE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1"/>
                <c:pt idx="0">
                  <c:v>2998418.9800000004</c:v>
                </c:pt>
                <c:pt idx="1">
                  <c:v>0</c:v>
                </c:pt>
                <c:pt idx="2">
                  <c:v>84540.28</c:v>
                </c:pt>
                <c:pt idx="3">
                  <c:v>0</c:v>
                </c:pt>
                <c:pt idx="4">
                  <c:v>0</c:v>
                </c:pt>
                <c:pt idx="5">
                  <c:v>103678.33</c:v>
                </c:pt>
                <c:pt idx="6">
                  <c:v>669506.79</c:v>
                </c:pt>
                <c:pt idx="7">
                  <c:v>3834892.029942275</c:v>
                </c:pt>
                <c:pt idx="8">
                  <c:v>0</c:v>
                </c:pt>
                <c:pt idx="9">
                  <c:v>275548.31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9F7-4330-8FE3-E5A149B12E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61-4971-886E-3B6687D5AF48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61-4971-886E-3B6687D5AF48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61-4971-886E-3B6687D5AF48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61-4971-886E-3B6687D5AF4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23</c:v>
                </c:pt>
                <c:pt idx="1">
                  <c:v>1700</c:v>
                </c:pt>
                <c:pt idx="2">
                  <c:v>333</c:v>
                </c:pt>
                <c:pt idx="3">
                  <c:v>0</c:v>
                </c:pt>
                <c:pt idx="4">
                  <c:v>163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161-4971-886E-3B6687D5AF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31-41E5-9D50-6D14D683C97D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31-41E5-9D50-6D14D683C97D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31-41E5-9D50-6D14D683C97D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31-41E5-9D50-6D14D683C97D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31-41E5-9D50-6D14D683C97D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31-41E5-9D50-6D14D683C97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553026.47</c:v>
                </c:pt>
                <c:pt idx="1">
                  <c:v>5820699.759961525</c:v>
                </c:pt>
                <c:pt idx="2">
                  <c:v>1012626.1099807501</c:v>
                </c:pt>
                <c:pt idx="3">
                  <c:v>0</c:v>
                </c:pt>
                <c:pt idx="4">
                  <c:v>580232.37999999989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B31-41E5-9D50-6D14D683C9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70" zoomScaleNormal="70" workbookViewId="0">
      <selection activeCell="J23" sqref="J23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9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4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5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45107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4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4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4" si="2">IF(G13,G13/$G$25,"")</f>
        <v>2.8735632183908046E-3</v>
      </c>
      <c r="I13" s="4">
        <v>62150</v>
      </c>
      <c r="J13" s="5">
        <v>65783</v>
      </c>
      <c r="K13" s="21">
        <f t="shared" ref="K13:K24" si="3">IF(J13,J13/$J$25,"")</f>
        <v>7.6801150310464819E-2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2.8735632183908046E-3</v>
      </c>
      <c r="I18" s="65">
        <v>85684.57</v>
      </c>
      <c r="J18" s="66">
        <v>103678.33</v>
      </c>
      <c r="K18" s="63">
        <f t="shared" si="3"/>
        <v>0.12104365879129828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2.8735632183908046E-3</v>
      </c>
      <c r="I19" s="6">
        <v>4000</v>
      </c>
      <c r="J19" s="7">
        <v>4840</v>
      </c>
      <c r="K19" s="21">
        <f t="shared" si="3"/>
        <v>5.650663051284522E-3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5">
      <c r="A20" s="76" t="s">
        <v>29</v>
      </c>
      <c r="B20" s="64">
        <v>2</v>
      </c>
      <c r="C20" s="62">
        <f t="shared" si="0"/>
        <v>1</v>
      </c>
      <c r="D20" s="65">
        <v>4311</v>
      </c>
      <c r="E20" s="66">
        <v>5216.3099999999995</v>
      </c>
      <c r="F20" s="21">
        <f t="shared" si="1"/>
        <v>1</v>
      </c>
      <c r="G20" s="64">
        <v>329</v>
      </c>
      <c r="H20" s="62">
        <f t="shared" si="2"/>
        <v>0.9454022988505747</v>
      </c>
      <c r="I20" s="65">
        <v>544101.04316843115</v>
      </c>
      <c r="J20" s="66">
        <v>655279.71996000072</v>
      </c>
      <c r="K20" s="63">
        <f t="shared" si="3"/>
        <v>0.76503407062686879</v>
      </c>
      <c r="L20" s="64">
        <v>81</v>
      </c>
      <c r="M20" s="62">
        <f t="shared" si="4"/>
        <v>1</v>
      </c>
      <c r="N20" s="65">
        <v>62627.786492505867</v>
      </c>
      <c r="O20" s="66">
        <v>73146.059980750011</v>
      </c>
      <c r="P20" s="63">
        <f t="shared" si="5"/>
        <v>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>
        <v>55</v>
      </c>
      <c r="W20" s="62">
        <f t="shared" si="8"/>
        <v>1</v>
      </c>
      <c r="X20" s="65">
        <v>166245.42000000001</v>
      </c>
      <c r="Y20" s="66">
        <v>197076.52999999994</v>
      </c>
      <c r="Z20" s="63">
        <f t="shared" si="9"/>
        <v>1</v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16</v>
      </c>
      <c r="H23" s="20">
        <f t="shared" si="2"/>
        <v>4.5977011494252873E-2</v>
      </c>
      <c r="I23" s="91">
        <v>23310</v>
      </c>
      <c r="J23" s="91">
        <v>26955.599999999999</v>
      </c>
      <c r="K23" s="21">
        <f t="shared" si="3"/>
        <v>3.1470457220083688E-2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4">
      <c r="A25" s="78" t="s">
        <v>0</v>
      </c>
      <c r="B25" s="16">
        <f t="shared" ref="B25:AE25" si="12">SUM(B13:B24)</f>
        <v>2</v>
      </c>
      <c r="C25" s="17">
        <f t="shared" si="12"/>
        <v>1</v>
      </c>
      <c r="D25" s="18">
        <f t="shared" si="12"/>
        <v>4311</v>
      </c>
      <c r="E25" s="18">
        <f t="shared" si="12"/>
        <v>5216.3099999999995</v>
      </c>
      <c r="F25" s="19">
        <f t="shared" si="12"/>
        <v>1</v>
      </c>
      <c r="G25" s="16">
        <f t="shared" si="12"/>
        <v>348</v>
      </c>
      <c r="H25" s="17">
        <f t="shared" si="12"/>
        <v>1</v>
      </c>
      <c r="I25" s="18">
        <f t="shared" si="12"/>
        <v>719245.61316843121</v>
      </c>
      <c r="J25" s="18">
        <f t="shared" si="12"/>
        <v>856536.64996000065</v>
      </c>
      <c r="K25" s="19">
        <f t="shared" si="12"/>
        <v>1.0000000000000002</v>
      </c>
      <c r="L25" s="16">
        <f t="shared" si="12"/>
        <v>81</v>
      </c>
      <c r="M25" s="17">
        <f t="shared" si="12"/>
        <v>1</v>
      </c>
      <c r="N25" s="18">
        <f t="shared" si="12"/>
        <v>62627.786492505867</v>
      </c>
      <c r="O25" s="18">
        <f t="shared" si="12"/>
        <v>73146.059980750011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55</v>
      </c>
      <c r="W25" s="17">
        <f t="shared" si="12"/>
        <v>1</v>
      </c>
      <c r="X25" s="18">
        <f t="shared" si="12"/>
        <v>166245.42000000001</v>
      </c>
      <c r="Y25" s="18">
        <f t="shared" si="12"/>
        <v>197076.52999999994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35">
      <c r="B26" s="25"/>
      <c r="H26" s="25"/>
      <c r="N26" s="25"/>
    </row>
    <row r="27" spans="1:31" s="47" customFormat="1" ht="34.25" hidden="1" customHeight="1" x14ac:dyDescent="0.3">
      <c r="A27" s="118" t="s">
        <v>55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19" t="s">
        <v>56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13">B13+G13+L13+Q13+AA13+V13</f>
        <v>1</v>
      </c>
      <c r="C34" s="8">
        <f t="shared" ref="C34:C43" si="14">IF(B34,B34/$B$46,"")</f>
        <v>2.05761316872428E-3</v>
      </c>
      <c r="D34" s="10">
        <f t="shared" ref="D34:D45" si="15">D13+I13+N13+S13+AC13+X13</f>
        <v>62150</v>
      </c>
      <c r="E34" s="11">
        <f t="shared" ref="E34:E45" si="16">E13+J13+O13+T13+AD13+Y13</f>
        <v>65783</v>
      </c>
      <c r="F34" s="21">
        <f t="shared" ref="F34:F43" si="17">IF(E34,E34/$E$46,"")</f>
        <v>5.8113446004591868E-2</v>
      </c>
      <c r="J34" s="143" t="s">
        <v>3</v>
      </c>
      <c r="K34" s="144"/>
      <c r="L34" s="54">
        <f>B25</f>
        <v>2</v>
      </c>
      <c r="M34" s="8">
        <f t="shared" ref="M34:M39" si="18">IF(L34,L34/$L$40,"")</f>
        <v>4.11522633744856E-3</v>
      </c>
      <c r="N34" s="55">
        <f>D25</f>
        <v>4311</v>
      </c>
      <c r="O34" s="55">
        <f>E25</f>
        <v>5216.3099999999995</v>
      </c>
      <c r="P34" s="56">
        <f t="shared" ref="P34:P39" si="19">IF(O34,O34/$O$40,"")</f>
        <v>4.6081472345167072E-3</v>
      </c>
    </row>
    <row r="35" spans="1:33" s="24" customFormat="1" ht="30" customHeight="1" x14ac:dyDescent="0.3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348</v>
      </c>
      <c r="M35" s="8">
        <f t="shared" si="18"/>
        <v>0.71604938271604934</v>
      </c>
      <c r="N35" s="58">
        <f>I25</f>
        <v>719245.61316843121</v>
      </c>
      <c r="O35" s="58">
        <f>J25</f>
        <v>856536.64996000065</v>
      </c>
      <c r="P35" s="56">
        <f t="shared" si="19"/>
        <v>0.75667416138522869</v>
      </c>
    </row>
    <row r="36" spans="1:33" ht="30" customHeight="1" x14ac:dyDescent="0.3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139" t="s">
        <v>2</v>
      </c>
      <c r="K36" s="140"/>
      <c r="L36" s="57">
        <f>L25</f>
        <v>81</v>
      </c>
      <c r="M36" s="8">
        <f t="shared" si="18"/>
        <v>0.16666666666666666</v>
      </c>
      <c r="N36" s="58">
        <f>N25</f>
        <v>62627.786492505867</v>
      </c>
      <c r="O36" s="58">
        <f>O25</f>
        <v>73146.059980750011</v>
      </c>
      <c r="P36" s="56">
        <f t="shared" si="19"/>
        <v>6.4618056445281513E-2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39" t="s">
        <v>5</v>
      </c>
      <c r="K38" s="140"/>
      <c r="L38" s="57">
        <f>V25</f>
        <v>55</v>
      </c>
      <c r="M38" s="8">
        <f t="shared" si="18"/>
        <v>0.11316872427983539</v>
      </c>
      <c r="N38" s="58">
        <f>X25</f>
        <v>166245.42000000001</v>
      </c>
      <c r="O38" s="58">
        <f>Y25</f>
        <v>197076.52999999994</v>
      </c>
      <c r="P38" s="56">
        <f t="shared" si="19"/>
        <v>0.17409963493497296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13"/>
        <v>1</v>
      </c>
      <c r="C39" s="8">
        <f t="shared" si="14"/>
        <v>2.05761316872428E-3</v>
      </c>
      <c r="D39" s="13">
        <f t="shared" si="15"/>
        <v>85684.57</v>
      </c>
      <c r="E39" s="22">
        <f t="shared" si="16"/>
        <v>103678.33</v>
      </c>
      <c r="F39" s="21">
        <f t="shared" si="17"/>
        <v>9.1590609006905382E-2</v>
      </c>
      <c r="G39" s="24"/>
      <c r="J39" s="139" t="s">
        <v>4</v>
      </c>
      <c r="K39" s="140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13"/>
        <v>1</v>
      </c>
      <c r="C40" s="8">
        <f t="shared" si="14"/>
        <v>2.05761316872428E-3</v>
      </c>
      <c r="D40" s="13">
        <f t="shared" si="15"/>
        <v>4000</v>
      </c>
      <c r="E40" s="14">
        <f t="shared" si="16"/>
        <v>4840</v>
      </c>
      <c r="F40" s="21">
        <f t="shared" si="17"/>
        <v>4.2757107256012139E-3</v>
      </c>
      <c r="G40" s="24"/>
      <c r="J40" s="141" t="s">
        <v>0</v>
      </c>
      <c r="K40" s="142"/>
      <c r="L40" s="79">
        <f>SUM(L34:L39)</f>
        <v>486</v>
      </c>
      <c r="M40" s="17">
        <f>SUM(M34:M39)</f>
        <v>0.99999999999999989</v>
      </c>
      <c r="N40" s="80">
        <f>SUM(N34:N39)</f>
        <v>952429.81966093706</v>
      </c>
      <c r="O40" s="81">
        <f>SUM(O34:O39)</f>
        <v>1131975.5499407507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13"/>
        <v>467</v>
      </c>
      <c r="C41" s="8">
        <f t="shared" si="14"/>
        <v>0.96090534979423869</v>
      </c>
      <c r="D41" s="13">
        <f t="shared" si="15"/>
        <v>777285.249660937</v>
      </c>
      <c r="E41" s="14">
        <f t="shared" si="16"/>
        <v>930718.61994075065</v>
      </c>
      <c r="F41" s="21">
        <f t="shared" si="17"/>
        <v>0.822207352437485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13"/>
        <v>16</v>
      </c>
      <c r="C44" s="8">
        <f t="shared" ref="C44" si="20">IF(B44,B44/$B$46,"")</f>
        <v>3.292181069958848E-2</v>
      </c>
      <c r="D44" s="13">
        <f t="shared" si="15"/>
        <v>23310</v>
      </c>
      <c r="E44" s="14">
        <f t="shared" si="16"/>
        <v>26955.599999999999</v>
      </c>
      <c r="F44" s="21">
        <f t="shared" ref="F44" si="21">IF(E44,E44/$E$46,"")</f>
        <v>2.3812881825416542E-2</v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486</v>
      </c>
      <c r="C46" s="17">
        <f>SUM(C34:C45)</f>
        <v>1</v>
      </c>
      <c r="D46" s="18">
        <f>SUM(D34:D45)</f>
        <v>952429.81966093695</v>
      </c>
      <c r="E46" s="18">
        <f>SUM(E34:E45)</f>
        <v>1131975.5499407507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3" zoomScale="80" zoomScaleNormal="80" workbookViewId="0">
      <selection activeCell="G24" sqref="G24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9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5" customHeight="1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38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45127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Consorci Museu d'Art Contemporani de Barcelona (MACBA)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4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4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3</v>
      </c>
      <c r="H13" s="20">
        <f t="shared" ref="H13:H21" si="2">IF(G13,G13/$G$25,"")</f>
        <v>7.0422535211267607E-3</v>
      </c>
      <c r="I13" s="4">
        <v>169235</v>
      </c>
      <c r="J13" s="5">
        <v>191407.85</v>
      </c>
      <c r="K13" s="21">
        <f t="shared" ref="K13:K21" si="3">IF(J13,J13/$J$25,"")</f>
        <v>0.21611243871293004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2.3474178403755869E-3</v>
      </c>
      <c r="I15" s="6">
        <v>24608</v>
      </c>
      <c r="J15" s="7">
        <v>29775.68</v>
      </c>
      <c r="K15" s="21">
        <f t="shared" si="3"/>
        <v>3.3618761294982501E-2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2</v>
      </c>
      <c r="M19" s="20">
        <f t="shared" si="4"/>
        <v>2.3255813953488372E-2</v>
      </c>
      <c r="N19" s="6">
        <v>474552.38</v>
      </c>
      <c r="O19" s="7">
        <v>574208.38</v>
      </c>
      <c r="P19" s="21">
        <f t="shared" si="5"/>
        <v>0.89904777168265049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8</v>
      </c>
      <c r="C20" s="62">
        <f t="shared" si="0"/>
        <v>1</v>
      </c>
      <c r="D20" s="65">
        <v>32014.079999999998</v>
      </c>
      <c r="E20" s="66">
        <v>38737.039999999994</v>
      </c>
      <c r="F20" s="21">
        <f t="shared" si="1"/>
        <v>1</v>
      </c>
      <c r="G20" s="64">
        <v>393</v>
      </c>
      <c r="H20" s="62">
        <f t="shared" si="2"/>
        <v>0.92253521126760563</v>
      </c>
      <c r="I20" s="65">
        <v>509888.33999999991</v>
      </c>
      <c r="J20" s="66">
        <v>614618.81999999995</v>
      </c>
      <c r="K20" s="21">
        <f t="shared" si="3"/>
        <v>0.69394631447489408</v>
      </c>
      <c r="L20" s="64">
        <v>84</v>
      </c>
      <c r="M20" s="62">
        <f t="shared" si="4"/>
        <v>0.97674418604651159</v>
      </c>
      <c r="N20" s="65">
        <v>53752.810000000027</v>
      </c>
      <c r="O20" s="66">
        <v>64476.680000000008</v>
      </c>
      <c r="P20" s="63">
        <f t="shared" si="5"/>
        <v>0.1009522283173494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>
        <v>76</v>
      </c>
      <c r="W20" s="62">
        <f t="shared" si="8"/>
        <v>1</v>
      </c>
      <c r="X20" s="65">
        <v>212453.02999999997</v>
      </c>
      <c r="Y20" s="66">
        <v>251129.22999999998</v>
      </c>
      <c r="Z20" s="63">
        <f t="shared" si="9"/>
        <v>1</v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>
        <v>29</v>
      </c>
      <c r="H23" s="20">
        <f t="shared" si="13"/>
        <v>6.8075117370892016E-2</v>
      </c>
      <c r="I23" s="6">
        <v>42474</v>
      </c>
      <c r="J23" s="7">
        <v>49884.06</v>
      </c>
      <c r="K23" s="21">
        <f t="shared" si="14"/>
        <v>5.6322485517193384E-2</v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4">
      <c r="A25" s="78" t="s">
        <v>0</v>
      </c>
      <c r="B25" s="16">
        <f t="shared" ref="B25:AE25" si="32">SUM(B13:B24)</f>
        <v>8</v>
      </c>
      <c r="C25" s="17">
        <f t="shared" si="32"/>
        <v>1</v>
      </c>
      <c r="D25" s="18">
        <f t="shared" si="32"/>
        <v>32014.079999999998</v>
      </c>
      <c r="E25" s="18">
        <f t="shared" si="32"/>
        <v>38737.039999999994</v>
      </c>
      <c r="F25" s="19">
        <f t="shared" si="32"/>
        <v>1</v>
      </c>
      <c r="G25" s="16">
        <f t="shared" si="32"/>
        <v>426</v>
      </c>
      <c r="H25" s="17">
        <f t="shared" si="32"/>
        <v>1</v>
      </c>
      <c r="I25" s="18">
        <f t="shared" si="32"/>
        <v>746205.33999999985</v>
      </c>
      <c r="J25" s="18">
        <f t="shared" si="32"/>
        <v>885686.40999999992</v>
      </c>
      <c r="K25" s="19">
        <f t="shared" si="32"/>
        <v>1</v>
      </c>
      <c r="L25" s="16">
        <f t="shared" si="32"/>
        <v>86</v>
      </c>
      <c r="M25" s="17">
        <f t="shared" si="32"/>
        <v>1</v>
      </c>
      <c r="N25" s="18">
        <f t="shared" si="32"/>
        <v>528305.19000000006</v>
      </c>
      <c r="O25" s="18">
        <f t="shared" si="32"/>
        <v>638685.06000000006</v>
      </c>
      <c r="P25" s="19">
        <f t="shared" si="32"/>
        <v>0.99999999999999989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76</v>
      </c>
      <c r="W25" s="17">
        <f t="shared" si="32"/>
        <v>1</v>
      </c>
      <c r="X25" s="18">
        <f t="shared" si="32"/>
        <v>212453.02999999997</v>
      </c>
      <c r="Y25" s="18">
        <f t="shared" si="32"/>
        <v>251129.22999999998</v>
      </c>
      <c r="Z25" s="19">
        <f t="shared" si="32"/>
        <v>1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5">
      <c r="B26" s="25"/>
      <c r="H26" s="25"/>
      <c r="N26" s="25"/>
    </row>
    <row r="27" spans="1:31" s="47" customFormat="1" ht="34.25" hidden="1" customHeight="1" x14ac:dyDescent="0.3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6"/>
      <c r="B32" s="103"/>
      <c r="C32" s="104"/>
      <c r="D32" s="104"/>
      <c r="E32" s="104"/>
      <c r="F32" s="105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33">B13+G13+L13+Q13+AA13+V13</f>
        <v>3</v>
      </c>
      <c r="C34" s="8">
        <f t="shared" ref="C34:C45" si="34">IF(B34,B34/$B$46,"")</f>
        <v>5.0335570469798654E-3</v>
      </c>
      <c r="D34" s="10">
        <f t="shared" ref="D34:D45" si="35">D13+I13+N13+S13+AC13+X13</f>
        <v>169235</v>
      </c>
      <c r="E34" s="11">
        <f t="shared" ref="E34:E45" si="36">E13+J13+O13+T13+AD13+Y13</f>
        <v>191407.85</v>
      </c>
      <c r="F34" s="21">
        <f t="shared" ref="F34:F42" si="37">IF(E34,E34/$E$46,"")</f>
        <v>0.10550317953368117</v>
      </c>
      <c r="J34" s="143" t="s">
        <v>3</v>
      </c>
      <c r="K34" s="144"/>
      <c r="L34" s="54">
        <f>B25</f>
        <v>8</v>
      </c>
      <c r="M34" s="8">
        <f t="shared" ref="M34:M39" si="38">IF(L34,L34/$L$40,"")</f>
        <v>1.3422818791946308E-2</v>
      </c>
      <c r="N34" s="55">
        <f>D25</f>
        <v>32014.079999999998</v>
      </c>
      <c r="O34" s="55">
        <f>E25</f>
        <v>38737.039999999994</v>
      </c>
      <c r="P34" s="56">
        <f t="shared" ref="P34:P39" si="39">IF(O34,O34/$O$40,"")</f>
        <v>2.1351689001905556E-2</v>
      </c>
    </row>
    <row r="35" spans="1:33" s="24" customFormat="1" ht="30" customHeight="1" x14ac:dyDescent="0.35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39" t="s">
        <v>1</v>
      </c>
      <c r="K35" s="140"/>
      <c r="L35" s="57">
        <f>G25</f>
        <v>426</v>
      </c>
      <c r="M35" s="8">
        <f t="shared" si="38"/>
        <v>0.71476510067114096</v>
      </c>
      <c r="N35" s="58">
        <f>I25</f>
        <v>746205.33999999985</v>
      </c>
      <c r="O35" s="58">
        <f>J25</f>
        <v>885686.40999999992</v>
      </c>
      <c r="P35" s="56">
        <f t="shared" si="39"/>
        <v>0.48818652069270696</v>
      </c>
    </row>
    <row r="36" spans="1:33" ht="30" customHeight="1" x14ac:dyDescent="0.35">
      <c r="A36" s="41" t="s">
        <v>19</v>
      </c>
      <c r="B36" s="12">
        <f t="shared" si="33"/>
        <v>1</v>
      </c>
      <c r="C36" s="8">
        <f t="shared" si="34"/>
        <v>1.6778523489932886E-3</v>
      </c>
      <c r="D36" s="13">
        <f t="shared" si="35"/>
        <v>24608</v>
      </c>
      <c r="E36" s="14">
        <f t="shared" si="36"/>
        <v>29775.68</v>
      </c>
      <c r="F36" s="21">
        <f t="shared" si="37"/>
        <v>1.6412226106596151E-2</v>
      </c>
      <c r="G36" s="24"/>
      <c r="J36" s="139" t="s">
        <v>2</v>
      </c>
      <c r="K36" s="140"/>
      <c r="L36" s="57">
        <f>L25</f>
        <v>86</v>
      </c>
      <c r="M36" s="8">
        <f t="shared" si="38"/>
        <v>0.14429530201342283</v>
      </c>
      <c r="N36" s="58">
        <f>N25</f>
        <v>528305.19000000006</v>
      </c>
      <c r="O36" s="58">
        <f>O25</f>
        <v>638685.06000000006</v>
      </c>
      <c r="P36" s="56">
        <f t="shared" si="39"/>
        <v>0.35204044426944842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139" t="s">
        <v>34</v>
      </c>
      <c r="K37" s="140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139" t="s">
        <v>5</v>
      </c>
      <c r="K38" s="140"/>
      <c r="L38" s="57">
        <f>V25</f>
        <v>76</v>
      </c>
      <c r="M38" s="8">
        <f t="shared" si="38"/>
        <v>0.12751677852348994</v>
      </c>
      <c r="N38" s="58">
        <f>X25</f>
        <v>212453.02999999997</v>
      </c>
      <c r="O38" s="58">
        <f>Y25</f>
        <v>251129.22999999998</v>
      </c>
      <c r="P38" s="56">
        <f t="shared" si="39"/>
        <v>0.13842134603593903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139" t="s">
        <v>4</v>
      </c>
      <c r="K39" s="140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33"/>
        <v>2</v>
      </c>
      <c r="C40" s="8">
        <f t="shared" si="34"/>
        <v>3.3557046979865771E-3</v>
      </c>
      <c r="D40" s="13">
        <f t="shared" si="35"/>
        <v>474552.38</v>
      </c>
      <c r="E40" s="14">
        <f t="shared" si="36"/>
        <v>574208.38</v>
      </c>
      <c r="F40" s="21">
        <f t="shared" si="37"/>
        <v>0.31650117696261787</v>
      </c>
      <c r="G40" s="24"/>
      <c r="J40" s="141" t="s">
        <v>0</v>
      </c>
      <c r="K40" s="142"/>
      <c r="L40" s="79">
        <f>SUM(L34:L39)</f>
        <v>596</v>
      </c>
      <c r="M40" s="17">
        <f>SUM(M34:M39)</f>
        <v>1</v>
      </c>
      <c r="N40" s="80">
        <f>SUM(N34:N39)</f>
        <v>1518977.64</v>
      </c>
      <c r="O40" s="81">
        <f>SUM(O34:O39)</f>
        <v>1814237.74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33"/>
        <v>561</v>
      </c>
      <c r="C41" s="8">
        <f t="shared" si="34"/>
        <v>0.9412751677852349</v>
      </c>
      <c r="D41" s="13">
        <f t="shared" si="35"/>
        <v>808108.26</v>
      </c>
      <c r="E41" s="14">
        <f t="shared" si="36"/>
        <v>968961.77</v>
      </c>
      <c r="F41" s="21">
        <f t="shared" si="37"/>
        <v>0.53408753915570062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3"/>
        <v>29</v>
      </c>
      <c r="C44" s="8">
        <f t="shared" si="34"/>
        <v>4.8657718120805368E-2</v>
      </c>
      <c r="D44" s="13">
        <f t="shared" si="35"/>
        <v>42474</v>
      </c>
      <c r="E44" s="14">
        <f t="shared" si="36"/>
        <v>49884.06</v>
      </c>
      <c r="F44" s="21">
        <f>IF(E44,E44/$E$46,"")</f>
        <v>2.7495878241404013E-2</v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596</v>
      </c>
      <c r="C46" s="17">
        <f>SUM(C34:C45)</f>
        <v>1</v>
      </c>
      <c r="D46" s="18">
        <f>SUM(D34:D45)</f>
        <v>1518977.6400000001</v>
      </c>
      <c r="E46" s="18">
        <f>SUM(E34:E45)</f>
        <v>1814237.7400000002</v>
      </c>
      <c r="F46" s="19">
        <f>SUM(F34:F45)</f>
        <v>0.99999999999999978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G16" sqref="G16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9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5" customHeight="1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39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45214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Consorci Museu d'Art Contemporani de Barcelona (MACBA)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0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4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4">
      <c r="A12" s="113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3.2258064516129032E-3</v>
      </c>
      <c r="I15" s="6">
        <v>20000</v>
      </c>
      <c r="J15" s="7">
        <v>24200</v>
      </c>
      <c r="K15" s="21">
        <f t="shared" si="3"/>
        <v>5.4320126823579444E-2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2.2222222222222223E-2</v>
      </c>
      <c r="N19" s="6">
        <v>76256.100000000006</v>
      </c>
      <c r="O19" s="7">
        <v>90458.41</v>
      </c>
      <c r="P19" s="21">
        <f t="shared" si="5"/>
        <v>0.66247518878421363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5">
      <c r="A20" s="76" t="s">
        <v>29</v>
      </c>
      <c r="B20" s="64">
        <v>4</v>
      </c>
      <c r="C20" s="62">
        <f t="shared" si="0"/>
        <v>1</v>
      </c>
      <c r="D20" s="65">
        <v>31991.06</v>
      </c>
      <c r="E20" s="66">
        <v>38709.189999999995</v>
      </c>
      <c r="F20" s="21">
        <f t="shared" si="1"/>
        <v>1</v>
      </c>
      <c r="G20" s="64">
        <v>309</v>
      </c>
      <c r="H20" s="62">
        <f t="shared" si="2"/>
        <v>0.99677419354838714</v>
      </c>
      <c r="I20" s="65">
        <v>349808.91999999975</v>
      </c>
      <c r="J20" s="66">
        <v>421307.05999999971</v>
      </c>
      <c r="K20" s="63">
        <f t="shared" si="3"/>
        <v>0.94567987317642055</v>
      </c>
      <c r="L20" s="64">
        <v>44</v>
      </c>
      <c r="M20" s="62">
        <f t="shared" si="4"/>
        <v>0.97777777777777775</v>
      </c>
      <c r="N20" s="65">
        <v>39502.064988290389</v>
      </c>
      <c r="O20" s="66">
        <v>46087.700000000004</v>
      </c>
      <c r="P20" s="63">
        <f t="shared" si="5"/>
        <v>0.33752481121578637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>
        <v>27</v>
      </c>
      <c r="W20" s="62">
        <f t="shared" si="8"/>
        <v>0.84375</v>
      </c>
      <c r="X20" s="65">
        <v>105618.18999999999</v>
      </c>
      <c r="Y20" s="66">
        <v>122463.23999999999</v>
      </c>
      <c r="Z20" s="63">
        <f t="shared" si="9"/>
        <v>0.92756475928869497</v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>
        <v>5</v>
      </c>
      <c r="W23" s="20">
        <f t="shared" si="8"/>
        <v>0.15625</v>
      </c>
      <c r="X23" s="6">
        <v>8337.5</v>
      </c>
      <c r="Y23" s="7">
        <v>9563.3799999999992</v>
      </c>
      <c r="Z23" s="21">
        <f t="shared" si="9"/>
        <v>7.2435240711305041E-2</v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4">
      <c r="A25" s="78" t="s">
        <v>0</v>
      </c>
      <c r="B25" s="16">
        <f t="shared" ref="B25:AE25" si="22">SUM(B13:B24)</f>
        <v>4</v>
      </c>
      <c r="C25" s="17">
        <f t="shared" si="22"/>
        <v>1</v>
      </c>
      <c r="D25" s="18">
        <f t="shared" si="22"/>
        <v>31991.06</v>
      </c>
      <c r="E25" s="18">
        <f t="shared" si="22"/>
        <v>38709.189999999995</v>
      </c>
      <c r="F25" s="19">
        <f t="shared" si="22"/>
        <v>1</v>
      </c>
      <c r="G25" s="16">
        <f t="shared" si="22"/>
        <v>310</v>
      </c>
      <c r="H25" s="17">
        <f t="shared" si="22"/>
        <v>1</v>
      </c>
      <c r="I25" s="18">
        <f t="shared" si="22"/>
        <v>369808.91999999975</v>
      </c>
      <c r="J25" s="18">
        <f t="shared" si="22"/>
        <v>445507.05999999971</v>
      </c>
      <c r="K25" s="19">
        <f t="shared" si="22"/>
        <v>1</v>
      </c>
      <c r="L25" s="16">
        <f t="shared" si="22"/>
        <v>45</v>
      </c>
      <c r="M25" s="17">
        <f t="shared" si="22"/>
        <v>1</v>
      </c>
      <c r="N25" s="18">
        <f t="shared" si="22"/>
        <v>115758.1649882904</v>
      </c>
      <c r="O25" s="18">
        <f t="shared" si="22"/>
        <v>136546.11000000002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32</v>
      </c>
      <c r="W25" s="17">
        <f t="shared" si="22"/>
        <v>1</v>
      </c>
      <c r="X25" s="18">
        <f t="shared" si="22"/>
        <v>113955.68999999999</v>
      </c>
      <c r="Y25" s="18">
        <f t="shared" si="22"/>
        <v>132026.62</v>
      </c>
      <c r="Z25" s="19">
        <f t="shared" si="22"/>
        <v>1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5">
      <c r="B26" s="25"/>
      <c r="H26" s="25"/>
      <c r="N26" s="25"/>
    </row>
    <row r="27" spans="1:31" s="47" customFormat="1" ht="34.25" hidden="1" customHeight="1" x14ac:dyDescent="0.3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43" t="s">
        <v>3</v>
      </c>
      <c r="K34" s="144"/>
      <c r="L34" s="54">
        <f>B25</f>
        <v>4</v>
      </c>
      <c r="M34" s="8">
        <f>IF(L34,L34/$L$40,"")</f>
        <v>1.0230179028132993E-2</v>
      </c>
      <c r="N34" s="55">
        <f>D25</f>
        <v>31991.06</v>
      </c>
      <c r="O34" s="55">
        <f>E25</f>
        <v>38709.189999999995</v>
      </c>
      <c r="P34" s="56">
        <f>IF(O34,O34/$O$40,"")</f>
        <v>5.1421037008272899E-2</v>
      </c>
    </row>
    <row r="35" spans="1:33" s="24" customFormat="1" ht="30" customHeight="1" x14ac:dyDescent="0.35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39" t="s">
        <v>1</v>
      </c>
      <c r="K35" s="140"/>
      <c r="L35" s="57">
        <f>G25</f>
        <v>310</v>
      </c>
      <c r="M35" s="8">
        <f>IF(L35,L35/$L$40,"")</f>
        <v>0.79283887468030689</v>
      </c>
      <c r="N35" s="58">
        <f>I25</f>
        <v>369808.91999999975</v>
      </c>
      <c r="O35" s="58">
        <f>J25</f>
        <v>445507.05999999971</v>
      </c>
      <c r="P35" s="56">
        <f>IF(O35,O35/$O$40,"")</f>
        <v>0.59180868986684665</v>
      </c>
    </row>
    <row r="36" spans="1:33" ht="30" customHeight="1" x14ac:dyDescent="0.35">
      <c r="A36" s="41" t="s">
        <v>19</v>
      </c>
      <c r="B36" s="12">
        <f t="shared" si="23"/>
        <v>1</v>
      </c>
      <c r="C36" s="8">
        <f t="shared" si="24"/>
        <v>2.5575447570332483E-3</v>
      </c>
      <c r="D36" s="13">
        <f t="shared" si="25"/>
        <v>20000</v>
      </c>
      <c r="E36" s="14">
        <f t="shared" si="26"/>
        <v>24200</v>
      </c>
      <c r="F36" s="21">
        <f t="shared" si="27"/>
        <v>3.2147123088863507E-2</v>
      </c>
      <c r="G36" s="24"/>
      <c r="J36" s="139" t="s">
        <v>2</v>
      </c>
      <c r="K36" s="140"/>
      <c r="L36" s="57">
        <f>L25</f>
        <v>45</v>
      </c>
      <c r="M36" s="8">
        <f>IF(L36,L36/$L$40,"")</f>
        <v>0.11508951406649616</v>
      </c>
      <c r="N36" s="58">
        <f>N25</f>
        <v>115758.1649882904</v>
      </c>
      <c r="O36" s="58">
        <f>O25</f>
        <v>136546.11000000002</v>
      </c>
      <c r="P36" s="56">
        <f>IF(O36,O36/$O$40,"")</f>
        <v>0.18138696716840894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139" t="s">
        <v>34</v>
      </c>
      <c r="K37" s="140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139" t="s">
        <v>5</v>
      </c>
      <c r="K38" s="140"/>
      <c r="L38" s="57">
        <f>V25</f>
        <v>32</v>
      </c>
      <c r="M38" s="8">
        <f>IF(L38,L38/$L$40,"")</f>
        <v>8.1841432225063945E-2</v>
      </c>
      <c r="N38" s="58">
        <f>X25</f>
        <v>113955.68999999999</v>
      </c>
      <c r="O38" s="58">
        <f>Y25</f>
        <v>132026.62</v>
      </c>
      <c r="P38" s="56">
        <f>IF(O38,O38/$O$40,"")</f>
        <v>0.17538330595647142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139" t="s">
        <v>4</v>
      </c>
      <c r="K39" s="140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23"/>
        <v>1</v>
      </c>
      <c r="C40" s="8">
        <f t="shared" si="24"/>
        <v>2.5575447570332483E-3</v>
      </c>
      <c r="D40" s="13">
        <f t="shared" si="25"/>
        <v>76256.100000000006</v>
      </c>
      <c r="E40" s="14">
        <f t="shared" si="26"/>
        <v>90458.41</v>
      </c>
      <c r="F40" s="21">
        <f t="shared" si="27"/>
        <v>0.12016436531788767</v>
      </c>
      <c r="G40" s="24"/>
      <c r="J40" s="141" t="s">
        <v>0</v>
      </c>
      <c r="K40" s="142"/>
      <c r="L40" s="79">
        <f>SUM(L34:L39)</f>
        <v>391</v>
      </c>
      <c r="M40" s="17">
        <f>SUM(M34:M39)</f>
        <v>0.99999999999999989</v>
      </c>
      <c r="N40" s="80">
        <f>SUM(N34:N39)</f>
        <v>631513.83498829009</v>
      </c>
      <c r="O40" s="81">
        <f>SUM(O34:O39)</f>
        <v>752788.97999999975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23"/>
        <v>384</v>
      </c>
      <c r="C41" s="8">
        <f t="shared" si="24"/>
        <v>0.98209718670076729</v>
      </c>
      <c r="D41" s="13">
        <f t="shared" si="25"/>
        <v>526920.23498829012</v>
      </c>
      <c r="E41" s="14">
        <f t="shared" si="26"/>
        <v>628567.18999999971</v>
      </c>
      <c r="F41" s="21">
        <f t="shared" si="27"/>
        <v>0.83498457960954731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23"/>
        <v>5</v>
      </c>
      <c r="C44" s="8">
        <f t="shared" si="30"/>
        <v>1.278772378516624E-2</v>
      </c>
      <c r="D44" s="13">
        <f t="shared" si="25"/>
        <v>8337.5</v>
      </c>
      <c r="E44" s="14">
        <f t="shared" si="26"/>
        <v>9563.3799999999992</v>
      </c>
      <c r="F44" s="21">
        <f t="shared" ref="F44" si="31">IF(E44,E44/$E$46,"")</f>
        <v>1.2703931983701466E-2</v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391</v>
      </c>
      <c r="C46" s="17">
        <f>SUM(C34:C45)</f>
        <v>1</v>
      </c>
      <c r="D46" s="18">
        <f>SUM(D34:D45)</f>
        <v>631513.83498829009</v>
      </c>
      <c r="E46" s="18">
        <f>SUM(E34:E45)</f>
        <v>752788.97999999975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N8" sqref="N8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9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5" customHeight="1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40</v>
      </c>
      <c r="B7" s="30" t="s">
        <v>59</v>
      </c>
      <c r="C7" s="31"/>
      <c r="D7" s="31"/>
      <c r="E7" s="31"/>
      <c r="F7" s="31"/>
      <c r="H7" s="69"/>
      <c r="I7" s="84" t="s">
        <v>46</v>
      </c>
      <c r="J7" s="85">
        <v>45369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Consorci Museu d'Art Contemporani de Barcelona (MACBA)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4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4">
      <c r="A12" s="113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>
        <v>1</v>
      </c>
      <c r="C13" s="20">
        <f t="shared" ref="C13:C21" si="0">IF(B13,B13/$B$25,"")</f>
        <v>0.1111111111111111</v>
      </c>
      <c r="D13" s="4">
        <v>331745.36</v>
      </c>
      <c r="E13" s="5">
        <v>401411.89</v>
      </c>
      <c r="F13" s="21">
        <f t="shared" ref="F13:F24" si="1">IF(E13,E13/$E$25,"")</f>
        <v>0.85340704164964343</v>
      </c>
      <c r="G13" s="1">
        <v>2</v>
      </c>
      <c r="H13" s="20">
        <f t="shared" ref="H13:H21" si="2">IF(G13,G13/$G$25,"")</f>
        <v>3.246753246753247E-3</v>
      </c>
      <c r="I13" s="4">
        <v>1933732.43</v>
      </c>
      <c r="J13" s="5">
        <v>2339816.2400000002</v>
      </c>
      <c r="K13" s="21">
        <f t="shared" ref="K13:K21" si="3">IF(J13,J13/$J$25,"")</f>
        <v>0.64405058997383147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1.6233766233766235E-3</v>
      </c>
      <c r="I15" s="6">
        <v>25260</v>
      </c>
      <c r="J15" s="7">
        <v>30564.6</v>
      </c>
      <c r="K15" s="21">
        <f t="shared" si="3"/>
        <v>8.4131173746850151E-3</v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3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35">
      <c r="A20" s="76" t="s">
        <v>29</v>
      </c>
      <c r="B20" s="64">
        <v>8</v>
      </c>
      <c r="C20" s="62">
        <f t="shared" si="0"/>
        <v>0.88888888888888884</v>
      </c>
      <c r="D20" s="65">
        <v>56985.16</v>
      </c>
      <c r="E20" s="66">
        <v>68952.040000000008</v>
      </c>
      <c r="F20" s="21">
        <f t="shared" si="1"/>
        <v>0.14659295835035649</v>
      </c>
      <c r="G20" s="64">
        <v>575</v>
      </c>
      <c r="H20" s="62">
        <f t="shared" si="2"/>
        <v>0.93344155844155841</v>
      </c>
      <c r="I20" s="65">
        <v>898777.44241360668</v>
      </c>
      <c r="J20" s="66">
        <v>1073443.5300015248</v>
      </c>
      <c r="K20" s="63">
        <f t="shared" si="3"/>
        <v>0.29547274994598471</v>
      </c>
      <c r="L20" s="64">
        <v>121</v>
      </c>
      <c r="M20" s="62">
        <f>IF(L20,L20/$L$25,"")</f>
        <v>1</v>
      </c>
      <c r="N20" s="65">
        <v>136907.51258472662</v>
      </c>
      <c r="O20" s="66">
        <v>164248.88</v>
      </c>
      <c r="P20" s="63">
        <f>IF(O20,O20/$O$25,"")</f>
        <v>1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3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>
        <v>38</v>
      </c>
      <c r="H23" s="20">
        <f t="shared" si="11"/>
        <v>6.1688311688311688E-2</v>
      </c>
      <c r="I23" s="6">
        <v>157964.32</v>
      </c>
      <c r="J23" s="7">
        <v>189145.27</v>
      </c>
      <c r="K23" s="21">
        <f t="shared" si="12"/>
        <v>5.2063542705498796E-2</v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4">
      <c r="A25" s="78" t="s">
        <v>0</v>
      </c>
      <c r="B25" s="16">
        <f t="shared" ref="B25:AE25" si="30">SUM(B13:B24)</f>
        <v>9</v>
      </c>
      <c r="C25" s="17">
        <f t="shared" si="30"/>
        <v>1</v>
      </c>
      <c r="D25" s="18">
        <f t="shared" si="30"/>
        <v>388730.52</v>
      </c>
      <c r="E25" s="18">
        <f t="shared" si="30"/>
        <v>470363.93000000005</v>
      </c>
      <c r="F25" s="19">
        <f t="shared" si="30"/>
        <v>0.99999999999999989</v>
      </c>
      <c r="G25" s="16">
        <f t="shared" si="30"/>
        <v>616</v>
      </c>
      <c r="H25" s="17">
        <f t="shared" si="30"/>
        <v>1</v>
      </c>
      <c r="I25" s="18">
        <f t="shared" si="30"/>
        <v>3015734.1924136062</v>
      </c>
      <c r="J25" s="18">
        <f t="shared" si="30"/>
        <v>3632969.6400015252</v>
      </c>
      <c r="K25" s="19">
        <f t="shared" si="30"/>
        <v>1</v>
      </c>
      <c r="L25" s="16">
        <f t="shared" si="30"/>
        <v>121</v>
      </c>
      <c r="M25" s="17">
        <f t="shared" si="30"/>
        <v>1</v>
      </c>
      <c r="N25" s="18">
        <f t="shared" si="30"/>
        <v>136907.51258472662</v>
      </c>
      <c r="O25" s="18">
        <f t="shared" si="30"/>
        <v>164248.88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5">
      <c r="B26" s="25"/>
      <c r="H26" s="25"/>
      <c r="N26" s="25"/>
    </row>
    <row r="27" spans="1:31" s="47" customFormat="1" ht="34.25" hidden="1" customHeight="1" x14ac:dyDescent="0.3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4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5">
      <c r="A34" s="39" t="s">
        <v>25</v>
      </c>
      <c r="B34" s="9">
        <f t="shared" ref="B34:B42" si="31">B13+G13+L13+Q13+AA13+V13</f>
        <v>3</v>
      </c>
      <c r="C34" s="8">
        <f t="shared" ref="C34:C45" si="32">IF(B34,B34/$B$46,"")</f>
        <v>4.0214477211796247E-3</v>
      </c>
      <c r="D34" s="10">
        <f t="shared" ref="D34:D42" si="33">D13+I13+N13+S13+AC13+X13</f>
        <v>2265477.79</v>
      </c>
      <c r="E34" s="11">
        <f t="shared" ref="E34:E42" si="34">E13+J13+O13+T13+AD13+Y13</f>
        <v>2741228.1300000004</v>
      </c>
      <c r="F34" s="21">
        <f t="shared" ref="F34:F42" si="35">IF(E34,E34/$E$46,"")</f>
        <v>0.6423374737608224</v>
      </c>
      <c r="J34" s="143" t="s">
        <v>3</v>
      </c>
      <c r="K34" s="144"/>
      <c r="L34" s="54">
        <f>B25</f>
        <v>9</v>
      </c>
      <c r="M34" s="8">
        <f t="shared" ref="M34:M39" si="36">IF(L34,L34/$L$40,"")</f>
        <v>1.2064343163538873E-2</v>
      </c>
      <c r="N34" s="55">
        <f>D25</f>
        <v>388730.52</v>
      </c>
      <c r="O34" s="55">
        <f>E25</f>
        <v>470363.93000000005</v>
      </c>
      <c r="P34" s="56">
        <f t="shared" ref="P34:P39" si="37">IF(O34,O34/$O$40,"")</f>
        <v>0.11021788928760635</v>
      </c>
    </row>
    <row r="35" spans="1:33" s="24" customFormat="1" ht="30" customHeight="1" x14ac:dyDescent="0.35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39" t="s">
        <v>1</v>
      </c>
      <c r="K35" s="140"/>
      <c r="L35" s="57">
        <f>G25</f>
        <v>616</v>
      </c>
      <c r="M35" s="8">
        <f t="shared" si="36"/>
        <v>0.82573726541554959</v>
      </c>
      <c r="N35" s="58">
        <f>I25</f>
        <v>3015734.1924136062</v>
      </c>
      <c r="O35" s="58">
        <f>J25</f>
        <v>3632969.6400015252</v>
      </c>
      <c r="P35" s="56">
        <f t="shared" si="37"/>
        <v>0.85129454030823148</v>
      </c>
    </row>
    <row r="36" spans="1:33" ht="30" customHeight="1" x14ac:dyDescent="0.35">
      <c r="A36" s="41" t="s">
        <v>19</v>
      </c>
      <c r="B36" s="12">
        <f t="shared" si="31"/>
        <v>1</v>
      </c>
      <c r="C36" s="8">
        <f t="shared" si="32"/>
        <v>1.3404825737265416E-3</v>
      </c>
      <c r="D36" s="13">
        <f t="shared" si="33"/>
        <v>25260</v>
      </c>
      <c r="E36" s="14">
        <f t="shared" si="34"/>
        <v>30564.6</v>
      </c>
      <c r="F36" s="21">
        <f t="shared" si="35"/>
        <v>7.1620408880416772E-3</v>
      </c>
      <c r="G36" s="24"/>
      <c r="J36" s="139" t="s">
        <v>2</v>
      </c>
      <c r="K36" s="140"/>
      <c r="L36" s="57">
        <f>L25</f>
        <v>121</v>
      </c>
      <c r="M36" s="8">
        <f t="shared" si="36"/>
        <v>0.16219839142091153</v>
      </c>
      <c r="N36" s="58">
        <f>N25</f>
        <v>136907.51258472662</v>
      </c>
      <c r="O36" s="58">
        <f>O25</f>
        <v>164248.88</v>
      </c>
      <c r="P36" s="56">
        <f t="shared" si="37"/>
        <v>3.8487570404162029E-2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5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139" t="s">
        <v>34</v>
      </c>
      <c r="K37" s="140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139" t="s">
        <v>5</v>
      </c>
      <c r="K38" s="140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5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139" t="s">
        <v>4</v>
      </c>
      <c r="K39" s="140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4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141" t="s">
        <v>0</v>
      </c>
      <c r="K40" s="142"/>
      <c r="L40" s="79">
        <f>SUM(L34:L39)</f>
        <v>746</v>
      </c>
      <c r="M40" s="17">
        <f>SUM(M34:M39)</f>
        <v>1</v>
      </c>
      <c r="N40" s="80">
        <f>SUM(N34:N39)</f>
        <v>3541372.224998333</v>
      </c>
      <c r="O40" s="81">
        <f>SUM(O34:O39)</f>
        <v>4267582.4500015257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5">
      <c r="A41" s="43" t="s">
        <v>29</v>
      </c>
      <c r="B41" s="12">
        <f t="shared" si="31"/>
        <v>704</v>
      </c>
      <c r="C41" s="8">
        <f t="shared" si="32"/>
        <v>0.94369973190348522</v>
      </c>
      <c r="D41" s="13">
        <f t="shared" si="33"/>
        <v>1092670.1149983334</v>
      </c>
      <c r="E41" s="14">
        <f t="shared" si="34"/>
        <v>1306644.4500015248</v>
      </c>
      <c r="F41" s="21">
        <f t="shared" si="35"/>
        <v>0.3061790756968405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5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8"/>
        <v>38</v>
      </c>
      <c r="C44" s="8">
        <f t="shared" si="32"/>
        <v>5.0938337801608578E-2</v>
      </c>
      <c r="D44" s="13">
        <f t="shared" si="39"/>
        <v>157964.32</v>
      </c>
      <c r="E44" s="14">
        <f t="shared" si="40"/>
        <v>189145.27</v>
      </c>
      <c r="F44" s="21">
        <f>IF(E44,E44/$E$46,"")</f>
        <v>4.4321409654295589E-2</v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4">
      <c r="A46" s="61" t="s">
        <v>0</v>
      </c>
      <c r="B46" s="16">
        <f>SUM(B34:B45)</f>
        <v>746</v>
      </c>
      <c r="C46" s="17">
        <f>SUM(C34:C45)</f>
        <v>1</v>
      </c>
      <c r="D46" s="18">
        <f>SUM(D34:D45)</f>
        <v>3541372.224998333</v>
      </c>
      <c r="E46" s="18">
        <f>SUM(E34:E45)</f>
        <v>4267582.4500015248</v>
      </c>
      <c r="F46" s="19">
        <f>SUM(F34:F45)</f>
        <v>1.0000000000000002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5">
      <c r="B48" s="25"/>
      <c r="H48" s="25"/>
      <c r="N48" s="25"/>
    </row>
    <row r="49" spans="2:14" s="24" customForma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17" zoomScale="80" zoomScaleNormal="80" workbookViewId="0">
      <selection activeCell="E40" sqref="E40"/>
    </sheetView>
  </sheetViews>
  <sheetFormatPr defaultColWidth="9.08984375" defaultRowHeight="14.5" x14ac:dyDescent="0.35"/>
  <cols>
    <col min="1" max="1" width="30.453125" style="26" customWidth="1"/>
    <col min="2" max="2" width="11.08984375" style="59" customWidth="1"/>
    <col min="3" max="3" width="10.6328125" style="26" customWidth="1"/>
    <col min="4" max="4" width="19.08984375" style="26" customWidth="1"/>
    <col min="5" max="5" width="19.632812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1" width="11.453125" style="26" customWidth="1"/>
    <col min="12" max="12" width="11.6328125" style="26" customWidth="1"/>
    <col min="13" max="13" width="10.6328125" style="26" customWidth="1"/>
    <col min="14" max="14" width="20.0898437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5.453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4" x14ac:dyDescent="0.3">
      <c r="B4" s="25"/>
      <c r="H4" s="25"/>
      <c r="N4" s="25"/>
    </row>
    <row r="5" spans="1:31" s="24" customFormat="1" ht="30.75" customHeight="1" x14ac:dyDescent="0.35">
      <c r="A5" s="27" t="s">
        <v>37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53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Consorci Museu d'Art Contemporani de Barcelona (MACBA)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63" t="s">
        <v>6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5"/>
    </row>
    <row r="11" spans="1:31" ht="30" customHeight="1" thickBot="1" x14ac:dyDescent="0.4">
      <c r="A11" s="166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3" t="s">
        <v>4</v>
      </c>
      <c r="W11" s="134"/>
      <c r="X11" s="134"/>
      <c r="Y11" s="134"/>
      <c r="Z11" s="135"/>
      <c r="AA11" s="136" t="s">
        <v>5</v>
      </c>
      <c r="AB11" s="137"/>
      <c r="AC11" s="137"/>
      <c r="AD11" s="137"/>
      <c r="AE11" s="138"/>
    </row>
    <row r="12" spans="1:31" ht="39" customHeight="1" thickBot="1" x14ac:dyDescent="0.4">
      <c r="A12" s="167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3">
      <c r="A13" s="39" t="s">
        <v>25</v>
      </c>
      <c r="B13" s="9">
        <f>'CONTRACTACIO 1r TR 2023'!B13+'CONTRACTACIO 2n TR 2023'!B13+'CONTRACTACIO 3r TR 2023'!B13+'CONTRACTACIO 4t TR 2023'!B13</f>
        <v>1</v>
      </c>
      <c r="C13" s="20">
        <f t="shared" ref="C13:C24" si="0">IF(B13,B13/$B$25,"")</f>
        <v>4.3478260869565216E-2</v>
      </c>
      <c r="D13" s="10">
        <f>'CONTRACTACIO 1r TR 2023'!D13+'CONTRACTACIO 2n TR 2023'!D13+'CONTRACTACIO 3r TR 2023'!D13+'CONTRACTACIO 4t TR 2023'!D13</f>
        <v>331745.36</v>
      </c>
      <c r="E13" s="10">
        <f>'CONTRACTACIO 1r TR 2023'!E13+'CONTRACTACIO 2n TR 2023'!E13+'CONTRACTACIO 3r TR 2023'!E13+'CONTRACTACIO 4t TR 2023'!E13</f>
        <v>401411.89</v>
      </c>
      <c r="F13" s="21">
        <f t="shared" ref="F13:F24" si="1">IF(E13,E13/$E$25,"")</f>
        <v>0.72584570861499642</v>
      </c>
      <c r="G13" s="9">
        <f>'CONTRACTACIO 1r TR 2023'!G13+'CONTRACTACIO 2n TR 2023'!G13+'CONTRACTACIO 3r TR 2023'!G13+'CONTRACTACIO 4t TR 2023'!G13</f>
        <v>6</v>
      </c>
      <c r="H13" s="20">
        <f t="shared" ref="H13:H24" si="2">IF(G13,G13/$G$25,"")</f>
        <v>3.5294117647058825E-3</v>
      </c>
      <c r="I13" s="10">
        <f>'CONTRACTACIO 1r TR 2023'!I13+'CONTRACTACIO 2n TR 2023'!I13+'CONTRACTACIO 3r TR 2023'!I13+'CONTRACTACIO 4t TR 2023'!I13</f>
        <v>2165117.4299999997</v>
      </c>
      <c r="J13" s="10">
        <f>'CONTRACTACIO 1r TR 2023'!J13+'CONTRACTACIO 2n TR 2023'!J13+'CONTRACTACIO 3r TR 2023'!J13+'CONTRACTACIO 4t TR 2023'!J13</f>
        <v>2597007.0900000003</v>
      </c>
      <c r="K13" s="21">
        <f t="shared" ref="K13:K24" si="3">IF(J13,J13/$J$25,"")</f>
        <v>0.44616750512779696</v>
      </c>
      <c r="L13" s="9">
        <f>'CONTRACTACIO 1r TR 2023'!L13+'CONTRACTACIO 2n TR 2023'!L13+'CONTRACTACIO 3r TR 2023'!L13+'CONTRACTACIO 4t TR 2023'!L13</f>
        <v>0</v>
      </c>
      <c r="M13" s="20" t="str">
        <f t="shared" ref="M13:M24" si="4">IF(L13,L13/$L$25,"")</f>
        <v/>
      </c>
      <c r="N13" s="10">
        <f>'CONTRACTACIO 1r TR 2023'!N13+'CONTRACTACIO 2n TR 2023'!N13+'CONTRACTACIO 3r TR 2023'!N13+'CONTRACTACIO 4t TR 2023'!N13</f>
        <v>0</v>
      </c>
      <c r="O13" s="10">
        <f>'CONTRACTACIO 1r TR 2023'!O13+'CONTRACTACIO 2n TR 2023'!O13+'CONTRACTACIO 3r TR 2023'!O13+'CONTRACTACIO 4t TR 2023'!O13</f>
        <v>0</v>
      </c>
      <c r="P13" s="21" t="str">
        <f t="shared" ref="P13:P24" si="5">IF(O13,O13/$O$25,"")</f>
        <v/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3</v>
      </c>
      <c r="H15" s="20">
        <f t="shared" si="2"/>
        <v>1.7647058823529412E-3</v>
      </c>
      <c r="I15" s="13">
        <f>'CONTRACTACIO 1r TR 2023'!I15+'CONTRACTACIO 2n TR 2023'!I15+'CONTRACTACIO 3r TR 2023'!I15+'CONTRACTACIO 4t TR 2023'!I15</f>
        <v>69868</v>
      </c>
      <c r="J15" s="13">
        <f>'CONTRACTACIO 1r TR 2023'!J15+'CONTRACTACIO 2n TR 2023'!J15+'CONTRACTACIO 3r TR 2023'!J15+'CONTRACTACIO 4t TR 2023'!J15</f>
        <v>84540.28</v>
      </c>
      <c r="K15" s="21">
        <f t="shared" si="3"/>
        <v>1.4524075022993251E-2</v>
      </c>
      <c r="L15" s="9">
        <f>'CONTRACTACIO 1r TR 2023'!L15+'CONTRACTACIO 2n TR 2023'!L15+'CONTRACTACIO 3r TR 2023'!L15+'CONTRACTACIO 4t TR 2023'!L15</f>
        <v>0</v>
      </c>
      <c r="M15" s="20" t="str">
        <f t="shared" si="4"/>
        <v/>
      </c>
      <c r="N15" s="13">
        <f>'CONTRACTACIO 1r TR 2023'!N15+'CONTRACTACIO 2n TR 2023'!N15+'CONTRACTACIO 3r TR 2023'!N15+'CONTRACTACIO 4t TR 2023'!N15</f>
        <v>0</v>
      </c>
      <c r="O15" s="13">
        <f>'CONTRACTACIO 1r TR 2023'!O15+'CONTRACTACIO 2n TR 2023'!O15+'CONTRACTACIO 3r TR 2023'!O15+'CONTRACTACIO 4t TR 2023'!O15</f>
        <v>0</v>
      </c>
      <c r="P15" s="21" t="str">
        <f t="shared" si="5"/>
        <v/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0" customFormat="1" ht="36" customHeight="1" x14ac:dyDescent="0.3">
      <c r="A18" s="42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1</v>
      </c>
      <c r="H18" s="20">
        <f t="shared" si="2"/>
        <v>5.8823529411764701E-4</v>
      </c>
      <c r="I18" s="13">
        <f>'CONTRACTACIO 1r TR 2023'!I18+'CONTRACTACIO 2n TR 2023'!I18+'CONTRACTACIO 3r TR 2023'!I18+'CONTRACTACIO 4t TR 2023'!I18</f>
        <v>85684.57</v>
      </c>
      <c r="J18" s="13">
        <f>'CONTRACTACIO 1r TR 2023'!J18+'CONTRACTACIO 2n TR 2023'!J18+'CONTRACTACIO 3r TR 2023'!J18+'CONTRACTACIO 4t TR 2023'!J18</f>
        <v>103678.33</v>
      </c>
      <c r="K18" s="21">
        <f t="shared" si="3"/>
        <v>1.7812004445438932E-2</v>
      </c>
      <c r="L18" s="9">
        <f>'CONTRACTACIO 1r TR 2023'!L18+'CONTRACTACIO 2n TR 2023'!L18+'CONTRACTACIO 3r TR 2023'!L18+'CONTRACTACIO 4t TR 2023'!L18</f>
        <v>0</v>
      </c>
      <c r="M18" s="20" t="str">
        <f t="shared" si="4"/>
        <v/>
      </c>
      <c r="N18" s="13">
        <f>'CONTRACTACIO 1r TR 2023'!N18+'CONTRACTACIO 2n TR 2023'!N18+'CONTRACTACIO 3r TR 2023'!N18+'CONTRACTACIO 4t TR 2023'!N18</f>
        <v>0</v>
      </c>
      <c r="O18" s="13">
        <f>'CONTRACTACIO 1r TR 2023'!O18+'CONTRACTACIO 2n TR 2023'!O18+'CONTRACTACIO 3r TR 2023'!O18+'CONTRACTACIO 4t TR 2023'!O18</f>
        <v>0</v>
      </c>
      <c r="P18" s="21" t="str">
        <f t="shared" si="5"/>
        <v/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0" customFormat="1" ht="36" customHeight="1" x14ac:dyDescent="0.3">
      <c r="A19" s="42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1</v>
      </c>
      <c r="H19" s="20">
        <f t="shared" si="2"/>
        <v>5.8823529411764701E-4</v>
      </c>
      <c r="I19" s="13">
        <f>'CONTRACTACIO 1r TR 2023'!I19+'CONTRACTACIO 2n TR 2023'!I19+'CONTRACTACIO 3r TR 2023'!I19+'CONTRACTACIO 4t TR 2023'!I19</f>
        <v>4000</v>
      </c>
      <c r="J19" s="13">
        <f>'CONTRACTACIO 1r TR 2023'!J19+'CONTRACTACIO 2n TR 2023'!J19+'CONTRACTACIO 3r TR 2023'!J19+'CONTRACTACIO 4t TR 2023'!J19</f>
        <v>4840</v>
      </c>
      <c r="K19" s="21">
        <f t="shared" si="3"/>
        <v>8.3151514415716788E-4</v>
      </c>
      <c r="L19" s="9">
        <f>'CONTRACTACIO 1r TR 2023'!L19+'CONTRACTACIO 2n TR 2023'!L19+'CONTRACTACIO 3r TR 2023'!L19+'CONTRACTACIO 4t TR 2023'!L19</f>
        <v>3</v>
      </c>
      <c r="M19" s="20">
        <f t="shared" si="4"/>
        <v>9.0090090090090089E-3</v>
      </c>
      <c r="N19" s="13">
        <f>'CONTRACTACIO 1r TR 2023'!N19+'CONTRACTACIO 2n TR 2023'!N19+'CONTRACTACIO 3r TR 2023'!N19+'CONTRACTACIO 4t TR 2023'!N19</f>
        <v>550808.48</v>
      </c>
      <c r="O19" s="13">
        <f>'CONTRACTACIO 1r TR 2023'!O19+'CONTRACTACIO 2n TR 2023'!O19+'CONTRACTACIO 3r TR 2023'!O19+'CONTRACTACIO 4t TR 2023'!O19</f>
        <v>664666.79</v>
      </c>
      <c r="P19" s="21">
        <f t="shared" si="5"/>
        <v>0.65637927310864541</v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0" customFormat="1" ht="36" customHeight="1" x14ac:dyDescent="0.3">
      <c r="A20" s="43" t="s">
        <v>29</v>
      </c>
      <c r="B20" s="9">
        <f>'CONTRACTACIO 1r TR 2023'!B20+'CONTRACTACIO 2n TR 2023'!B20+'CONTRACTACIO 3r TR 2023'!B20+'CONTRACTACIO 4t TR 2023'!B20</f>
        <v>22</v>
      </c>
      <c r="C20" s="20">
        <f t="shared" si="0"/>
        <v>0.95652173913043481</v>
      </c>
      <c r="D20" s="13">
        <f>'CONTRACTACIO 1r TR 2023'!D20+'CONTRACTACIO 2n TR 2023'!D20+'CONTRACTACIO 3r TR 2023'!D20+'CONTRACTACIO 4t TR 2023'!D20</f>
        <v>125301.3</v>
      </c>
      <c r="E20" s="13">
        <f>'CONTRACTACIO 1r TR 2023'!E20+'CONTRACTACIO 2n TR 2023'!E20+'CONTRACTACIO 3r TR 2023'!E20+'CONTRACTACIO 4t TR 2023'!E20</f>
        <v>151614.57999999999</v>
      </c>
      <c r="F20" s="21">
        <f t="shared" si="1"/>
        <v>0.27415429138500369</v>
      </c>
      <c r="G20" s="9">
        <f>'CONTRACTACIO 1r TR 2023'!G20+'CONTRACTACIO 2n TR 2023'!G20+'CONTRACTACIO 3r TR 2023'!G20+'CONTRACTACIO 4t TR 2023'!G20</f>
        <v>1606</v>
      </c>
      <c r="H20" s="20">
        <f t="shared" si="2"/>
        <v>0.94470588235294117</v>
      </c>
      <c r="I20" s="13">
        <f>'CONTRACTACIO 1r TR 2023'!I20+'CONTRACTACIO 2n TR 2023'!I20+'CONTRACTACIO 3r TR 2023'!I20+'CONTRACTACIO 4t TR 2023'!I20</f>
        <v>2302575.7455820376</v>
      </c>
      <c r="J20" s="13">
        <f>'CONTRACTACIO 1r TR 2023'!J20+'CONTRACTACIO 2n TR 2023'!J20+'CONTRACTACIO 3r TR 2023'!J20+'CONTRACTACIO 4t TR 2023'!J20</f>
        <v>2764649.1299615251</v>
      </c>
      <c r="K20" s="21">
        <f t="shared" si="3"/>
        <v>0.47496851649668315</v>
      </c>
      <c r="L20" s="9">
        <f>'CONTRACTACIO 1r TR 2023'!L20+'CONTRACTACIO 2n TR 2023'!L20+'CONTRACTACIO 3r TR 2023'!L20+'CONTRACTACIO 4t TR 2023'!L20</f>
        <v>330</v>
      </c>
      <c r="M20" s="20">
        <f t="shared" si="4"/>
        <v>0.99099099099099097</v>
      </c>
      <c r="N20" s="13">
        <f>'CONTRACTACIO 1r TR 2023'!N20+'CONTRACTACIO 2n TR 2023'!N20+'CONTRACTACIO 3r TR 2023'!N20+'CONTRACTACIO 4t TR 2023'!N20</f>
        <v>292790.17406552291</v>
      </c>
      <c r="O20" s="13">
        <f>'CONTRACTACIO 1r TR 2023'!O20+'CONTRACTACIO 2n TR 2023'!O20+'CONTRACTACIO 3r TR 2023'!O20+'CONTRACTACIO 4t TR 2023'!O20</f>
        <v>347959.31998075004</v>
      </c>
      <c r="P20" s="21">
        <f t="shared" si="5"/>
        <v>0.34362072689135448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158</v>
      </c>
      <c r="AB20" s="20">
        <f t="shared" si="10"/>
        <v>0.96932515337423308</v>
      </c>
      <c r="AC20" s="13">
        <f>'CONTRACTACIO 1r TR 2023'!X20+'CONTRACTACIO 2n TR 2023'!X20+'CONTRACTACIO 3r TR 2023'!X20+'CONTRACTACIO 4t TR 2023'!X20</f>
        <v>484316.63999999996</v>
      </c>
      <c r="AD20" s="13">
        <f>'CONTRACTACIO 1r TR 2023'!Y20+'CONTRACTACIO 2n TR 2023'!Y20+'CONTRACTACIO 3r TR 2023'!Y20+'CONTRACTACIO 4t TR 2023'!Y20</f>
        <v>570668.99999999988</v>
      </c>
      <c r="AE20" s="21">
        <f t="shared" si="11"/>
        <v>0.98351801738468991</v>
      </c>
    </row>
    <row r="21" spans="1:31" s="40" customFormat="1" ht="39.9" hidden="1" customHeight="1" x14ac:dyDescent="0.3">
      <c r="A21" s="44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0" customFormat="1" ht="39.9" customHeight="1" x14ac:dyDescent="0.3">
      <c r="A22" s="86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14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14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14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14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14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14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0" customFormat="1" ht="39.9" customHeight="1" x14ac:dyDescent="0.35">
      <c r="A23" s="88" t="s">
        <v>47</v>
      </c>
      <c r="B23" s="77">
        <f>'CONTRACTACIO 1r TR 2023'!B23+'CONTRACTACIO 2n TR 2023'!B23+'CONTRACTACIO 3r TR 2023'!B23+'CONTRACTACIO 4t TR 2023'!B23</f>
        <v>0</v>
      </c>
      <c r="C23" s="62" t="str">
        <f t="shared" si="0"/>
        <v/>
      </c>
      <c r="D23" s="73">
        <f>'CONTRACTACIO 1r TR 2023'!D23+'CONTRACTACIO 2n TR 2023'!D23+'CONTRACTACIO 3r TR 2023'!D23+'CONTRACTACIO 4t TR 2023'!D23</f>
        <v>0</v>
      </c>
      <c r="E23" s="74">
        <f>'CONTRACTACIO 1r TR 2023'!E23+'CONTRACTACIO 2n TR 2023'!E23+'CONTRACTACIO 3r TR 2023'!E23+'CONTRACTACIO 4t TR 2023'!E23</f>
        <v>0</v>
      </c>
      <c r="F23" s="63" t="str">
        <f t="shared" si="1"/>
        <v/>
      </c>
      <c r="G23" s="77">
        <f>'CONTRACTACIO 1r TR 2023'!G23+'CONTRACTACIO 2n TR 2023'!G23+'CONTRACTACIO 3r TR 2023'!G23+'CONTRACTACIO 4t TR 2023'!G23</f>
        <v>83</v>
      </c>
      <c r="H23" s="62">
        <f t="shared" si="2"/>
        <v>4.8823529411764703E-2</v>
      </c>
      <c r="I23" s="73">
        <f>'CONTRACTACIO 1r TR 2023'!I23+'CONTRACTACIO 2n TR 2023'!I23+'CONTRACTACIO 3r TR 2023'!I23+'CONTRACTACIO 4t TR 2023'!I23</f>
        <v>223748.32</v>
      </c>
      <c r="J23" s="74">
        <f>'CONTRACTACIO 1r TR 2023'!J23+'CONTRACTACIO 2n TR 2023'!J23+'CONTRACTACIO 3r TR 2023'!J23+'CONTRACTACIO 4t TR 2023'!J23</f>
        <v>265984.93</v>
      </c>
      <c r="K23" s="63">
        <f t="shared" si="3"/>
        <v>4.5696383762930622E-2</v>
      </c>
      <c r="L23" s="77">
        <f>'CONTRACTACIO 1r TR 2023'!L23+'CONTRACTACIO 2n TR 2023'!L23+'CONTRACTACIO 3r TR 2023'!L23+'CONTRACTACIO 4t TR 2023'!L23</f>
        <v>0</v>
      </c>
      <c r="M23" s="62" t="str">
        <f t="shared" si="4"/>
        <v/>
      </c>
      <c r="N23" s="73">
        <f>'CONTRACTACIO 1r TR 2023'!N23+'CONTRACTACIO 2n TR 2023'!N23+'CONTRACTACIO 3r TR 2023'!N23+'CONTRACTACIO 4t TR 2023'!N23</f>
        <v>0</v>
      </c>
      <c r="O23" s="74">
        <f>'CONTRACTACIO 1r TR 2023'!O23+'CONTRACTACIO 2n TR 2023'!O23+'CONTRACTACIO 3r TR 2023'!O23+'CONTRACTACIO 4t TR 2023'!O23</f>
        <v>0</v>
      </c>
      <c r="P23" s="63" t="str">
        <f t="shared" si="5"/>
        <v/>
      </c>
      <c r="Q23" s="77">
        <f>'CONTRACTACIO 1r TR 2023'!Q23+'CONTRACTACIO 2n TR 2023'!Q23+'CONTRACTACIO 3r TR 2023'!Q23+'CONTRACTACIO 4t TR 2023'!Q23</f>
        <v>0</v>
      </c>
      <c r="R23" s="62" t="str">
        <f t="shared" si="6"/>
        <v/>
      </c>
      <c r="S23" s="73">
        <f>'CONTRACTACIO 1r TR 2023'!S23+'CONTRACTACIO 2n TR 2023'!S23+'CONTRACTACIO 3r TR 2023'!S23+'CONTRACTACIO 4t TR 2023'!S23</f>
        <v>0</v>
      </c>
      <c r="T23" s="74">
        <f>'CONTRACTACIO 1r TR 2023'!T23+'CONTRACTACIO 2n TR 2023'!T23+'CONTRACTACIO 3r TR 2023'!T23+'CONTRACTACIO 4t TR 2023'!T23</f>
        <v>0</v>
      </c>
      <c r="U23" s="63" t="str">
        <f t="shared" si="7"/>
        <v/>
      </c>
      <c r="V23" s="77">
        <f>'CONTRACTACIO 1r TR 2023'!AA23+'CONTRACTACIO 2n TR 2023'!AA23+'CONTRACTACIO 3r TR 2023'!AA23+'CONTRACTACIO 4t TR 2023'!AA23</f>
        <v>0</v>
      </c>
      <c r="W23" s="62" t="str">
        <f t="shared" si="8"/>
        <v/>
      </c>
      <c r="X23" s="73">
        <f>'CONTRACTACIO 1r TR 2023'!AC23+'CONTRACTACIO 2n TR 2023'!AC23+'CONTRACTACIO 3r TR 2023'!AC23+'CONTRACTACIO 4t TR 2023'!AC23</f>
        <v>0</v>
      </c>
      <c r="Y23" s="74">
        <f>'CONTRACTACIO 1r TR 2023'!AD23+'CONTRACTACIO 2n TR 2023'!AD23+'CONTRACTACIO 3r TR 2023'!AD23+'CONTRACTACIO 4t TR 2023'!AD23</f>
        <v>0</v>
      </c>
      <c r="Z23" s="63" t="str">
        <f t="shared" si="9"/>
        <v/>
      </c>
      <c r="AA23" s="77">
        <f>'CONTRACTACIO 1r TR 2023'!V23+'CONTRACTACIO 2n TR 2023'!V23+'CONTRACTACIO 3r TR 2023'!V23+'CONTRACTACIO 4t TR 2023'!V23</f>
        <v>5</v>
      </c>
      <c r="AB23" s="20">
        <f t="shared" si="10"/>
        <v>3.0674846625766871E-2</v>
      </c>
      <c r="AC23" s="73">
        <f>'CONTRACTACIO 1r TR 2023'!X23+'CONTRACTACIO 2n TR 2023'!X23+'CONTRACTACIO 3r TR 2023'!X23+'CONTRACTACIO 4t TR 2023'!X23</f>
        <v>8337.5</v>
      </c>
      <c r="AD23" s="74">
        <f>'CONTRACTACIO 1r TR 2023'!Y23+'CONTRACTACIO 2n TR 2023'!Y23+'CONTRACTACIO 3r TR 2023'!Y23+'CONTRACTACIO 4t TR 2023'!Y23</f>
        <v>9563.3799999999992</v>
      </c>
      <c r="AE23" s="63">
        <f t="shared" si="11"/>
        <v>1.6481982615310094E-2</v>
      </c>
    </row>
    <row r="24" spans="1:31" s="40" customFormat="1" ht="36" customHeight="1" x14ac:dyDescent="0.35">
      <c r="A24" s="90" t="s">
        <v>52</v>
      </c>
      <c r="B24" s="77">
        <f>'CONTRACTACIO 1r TR 2023'!B24+'CONTRACTACIO 2n TR 2023'!B24+'CONTRACTACIO 3r TR 2023'!B24+'CONTRACTACIO 4t TR 2023'!B24</f>
        <v>0</v>
      </c>
      <c r="C24" s="62" t="str">
        <f t="shared" si="0"/>
        <v/>
      </c>
      <c r="D24" s="73">
        <f>'CONTRACTACIO 1r TR 2023'!D24+'CONTRACTACIO 2n TR 2023'!D24+'CONTRACTACIO 3r TR 2023'!D24+'CONTRACTACIO 4t TR 2023'!D24</f>
        <v>0</v>
      </c>
      <c r="E24" s="74">
        <f>'CONTRACTACIO 1r TR 2023'!E24+'CONTRACTACIO 2n TR 2023'!E24+'CONTRACTACIO 3r TR 2023'!E24+'CONTRACTACIO 4t TR 2023'!E24</f>
        <v>0</v>
      </c>
      <c r="F24" s="63" t="str">
        <f t="shared" si="1"/>
        <v/>
      </c>
      <c r="G24" s="77">
        <f>'CONTRACTACIO 1r TR 2023'!G24+'CONTRACTACIO 2n TR 2023'!G24+'CONTRACTACIO 3r TR 2023'!G24+'CONTRACTACIO 4t TR 2023'!G24</f>
        <v>0</v>
      </c>
      <c r="H24" s="62" t="str">
        <f t="shared" si="2"/>
        <v/>
      </c>
      <c r="I24" s="73">
        <f>'CONTRACTACIO 1r TR 2023'!I24+'CONTRACTACIO 2n TR 2023'!I24+'CONTRACTACIO 3r TR 2023'!I24+'CONTRACTACIO 4t TR 2023'!I24</f>
        <v>0</v>
      </c>
      <c r="J24" s="74">
        <f>'CONTRACTACIO 1r TR 2023'!J24+'CONTRACTACIO 2n TR 2023'!J24+'CONTRACTACIO 3r TR 2023'!J24+'CONTRACTACIO 4t TR 2023'!J24</f>
        <v>0</v>
      </c>
      <c r="K24" s="63" t="str">
        <f t="shared" si="3"/>
        <v/>
      </c>
      <c r="L24" s="77">
        <f>'CONTRACTACIO 1r TR 2023'!L24+'CONTRACTACIO 2n TR 2023'!L24+'CONTRACTACIO 3r TR 2023'!L24+'CONTRACTACIO 4t TR 2023'!L24</f>
        <v>0</v>
      </c>
      <c r="M24" s="62" t="str">
        <f t="shared" si="4"/>
        <v/>
      </c>
      <c r="N24" s="73">
        <f>'CONTRACTACIO 1r TR 2023'!N24+'CONTRACTACIO 2n TR 2023'!N24+'CONTRACTACIO 3r TR 2023'!N24+'CONTRACTACIO 4t TR 2023'!N24</f>
        <v>0</v>
      </c>
      <c r="O24" s="74">
        <f>'CONTRACTACIO 1r TR 2023'!O24+'CONTRACTACIO 2n TR 2023'!O24+'CONTRACTACIO 3r TR 2023'!O24+'CONTRACTACIO 4t TR 2023'!O24</f>
        <v>0</v>
      </c>
      <c r="P24" s="63" t="str">
        <f t="shared" si="5"/>
        <v/>
      </c>
      <c r="Q24" s="77">
        <f>'CONTRACTACIO 1r TR 2023'!Q24+'CONTRACTACIO 2n TR 2023'!Q24+'CONTRACTACIO 3r TR 2023'!Q24+'CONTRACTACIO 4t TR 2023'!Q24</f>
        <v>0</v>
      </c>
      <c r="R24" s="62" t="str">
        <f t="shared" si="6"/>
        <v/>
      </c>
      <c r="S24" s="73">
        <f>'CONTRACTACIO 1r TR 2023'!S24+'CONTRACTACIO 2n TR 2023'!S24+'CONTRACTACIO 3r TR 2023'!S24+'CONTRACTACIO 4t TR 2023'!S24</f>
        <v>0</v>
      </c>
      <c r="T24" s="74">
        <f>'CONTRACTACIO 1r TR 2023'!T24+'CONTRACTACIO 2n TR 2023'!T24+'CONTRACTACIO 3r TR 2023'!T24+'CONTRACTACIO 4t TR 2023'!T24</f>
        <v>0</v>
      </c>
      <c r="U24" s="63" t="str">
        <f t="shared" si="7"/>
        <v/>
      </c>
      <c r="V24" s="77">
        <f>'CONTRACTACIO 1r TR 2023'!AA24+'CONTRACTACIO 2n TR 2023'!AA24+'CONTRACTACIO 3r TR 2023'!AA24+'CONTRACTACIO 4t TR 2023'!AA24</f>
        <v>0</v>
      </c>
      <c r="W24" s="62" t="str">
        <f t="shared" si="8"/>
        <v/>
      </c>
      <c r="X24" s="73">
        <f>'CONTRACTACIO 1r TR 2023'!AC24+'CONTRACTACIO 2n TR 2023'!AC24+'CONTRACTACIO 3r TR 2023'!AC24+'CONTRACTACIO 4t TR 2023'!AC24</f>
        <v>0</v>
      </c>
      <c r="Y24" s="74">
        <f>'CONTRACTACIO 1r TR 2023'!AD24+'CONTRACTACIO 2n TR 2023'!AD24+'CONTRACTACIO 3r TR 2023'!AD24+'CONTRACTACIO 4t TR 2023'!AD24</f>
        <v>0</v>
      </c>
      <c r="Z24" s="63" t="str">
        <f t="shared" si="9"/>
        <v/>
      </c>
      <c r="AA24" s="77">
        <f>'CONTRACTACIO 1r TR 2023'!V24+'CONTRACTACIO 2n TR 2023'!V24+'CONTRACTACIO 3r TR 2023'!V24+'CONTRACTACIO 4t TR 2023'!V24</f>
        <v>0</v>
      </c>
      <c r="AB24" s="20" t="str">
        <f t="shared" si="10"/>
        <v/>
      </c>
      <c r="AC24" s="73">
        <f>'CONTRACTACIO 1r TR 2023'!X24+'CONTRACTACIO 2n TR 2023'!X24+'CONTRACTACIO 3r TR 2023'!X24+'CONTRACTACIO 4t TR 2023'!X24</f>
        <v>0</v>
      </c>
      <c r="AD24" s="74">
        <f>'CONTRACTACIO 1r TR 2023'!Y24+'CONTRACTACIO 2n TR 2023'!Y24+'CONTRACTACIO 3r TR 2023'!Y24+'CONTRACTACIO 4t TR 2023'!Y24</f>
        <v>0</v>
      </c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23</v>
      </c>
      <c r="C25" s="17">
        <f t="shared" si="12"/>
        <v>1</v>
      </c>
      <c r="D25" s="18">
        <f t="shared" si="12"/>
        <v>457046.66</v>
      </c>
      <c r="E25" s="18">
        <f t="shared" si="12"/>
        <v>553026.47</v>
      </c>
      <c r="F25" s="19">
        <f t="shared" si="12"/>
        <v>1</v>
      </c>
      <c r="G25" s="16">
        <f t="shared" si="12"/>
        <v>1700</v>
      </c>
      <c r="H25" s="17">
        <f t="shared" si="12"/>
        <v>1</v>
      </c>
      <c r="I25" s="18">
        <f t="shared" si="12"/>
        <v>4850994.065582037</v>
      </c>
      <c r="J25" s="18">
        <f t="shared" si="12"/>
        <v>5820699.759961525</v>
      </c>
      <c r="K25" s="19">
        <f t="shared" si="12"/>
        <v>1.0000000000000002</v>
      </c>
      <c r="L25" s="16">
        <f t="shared" si="12"/>
        <v>333</v>
      </c>
      <c r="M25" s="17">
        <f t="shared" si="12"/>
        <v>1</v>
      </c>
      <c r="N25" s="18">
        <f t="shared" si="12"/>
        <v>843598.65406552283</v>
      </c>
      <c r="O25" s="18">
        <f t="shared" si="12"/>
        <v>1012626.1099807501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163</v>
      </c>
      <c r="AB25" s="17">
        <f t="shared" si="12"/>
        <v>1</v>
      </c>
      <c r="AC25" s="18">
        <f t="shared" si="12"/>
        <v>492654.13999999996</v>
      </c>
      <c r="AD25" s="18">
        <f t="shared" si="12"/>
        <v>580232.37999999989</v>
      </c>
      <c r="AE25" s="19">
        <f t="shared" si="12"/>
        <v>1</v>
      </c>
    </row>
    <row r="26" spans="1:31" s="24" customFormat="1" ht="18.649999999999999" customHeight="1" x14ac:dyDescent="0.3">
      <c r="B26" s="25"/>
      <c r="H26" s="25"/>
      <c r="N26" s="25"/>
    </row>
    <row r="27" spans="1:31" s="47" customFormat="1" ht="34.25" hidden="1" customHeight="1" x14ac:dyDescent="0.3">
      <c r="A27" s="118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20" t="str">
        <f>'CONTRACTACIO 1r TR 2023'!A28:Q28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5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5">
      <c r="A31" s="145" t="s">
        <v>10</v>
      </c>
      <c r="B31" s="148" t="s">
        <v>17</v>
      </c>
      <c r="C31" s="149"/>
      <c r="D31" s="149"/>
      <c r="E31" s="149"/>
      <c r="F31" s="150"/>
      <c r="G31" s="24"/>
      <c r="H31" s="47"/>
      <c r="I31" s="47"/>
      <c r="J31" s="154" t="s">
        <v>15</v>
      </c>
      <c r="K31" s="155"/>
      <c r="L31" s="148" t="s">
        <v>16</v>
      </c>
      <c r="M31" s="149"/>
      <c r="N31" s="149"/>
      <c r="O31" s="149"/>
      <c r="P31" s="150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4">
      <c r="A32" s="146"/>
      <c r="B32" s="151"/>
      <c r="C32" s="152"/>
      <c r="D32" s="152"/>
      <c r="E32" s="152"/>
      <c r="F32" s="153"/>
      <c r="G32" s="24"/>
      <c r="J32" s="156"/>
      <c r="K32" s="157"/>
      <c r="L32" s="160"/>
      <c r="M32" s="161"/>
      <c r="N32" s="161"/>
      <c r="O32" s="161"/>
      <c r="P32" s="162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5" customHeight="1" thickBot="1" x14ac:dyDescent="0.4">
      <c r="A33" s="147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58"/>
      <c r="K33" s="159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7</v>
      </c>
      <c r="C34" s="8">
        <f t="shared" ref="C34:C40" si="14">IF(B34,B34/$B$46,"")</f>
        <v>3.1545741324921135E-3</v>
      </c>
      <c r="D34" s="10">
        <f t="shared" ref="D34:D43" si="15">D13+I13+N13+S13+X13+AC13</f>
        <v>2496862.7899999996</v>
      </c>
      <c r="E34" s="11">
        <f t="shared" ref="E34:E43" si="16">E13+J13+O13+T13+Y13+AD13</f>
        <v>2998418.9800000004</v>
      </c>
      <c r="F34" s="21">
        <f t="shared" ref="F34:F40" si="17">IF(E34,E34/$E$46,"")</f>
        <v>0.37637445472640713</v>
      </c>
      <c r="J34" s="143" t="s">
        <v>3</v>
      </c>
      <c r="K34" s="144"/>
      <c r="L34" s="54">
        <f>B25</f>
        <v>23</v>
      </c>
      <c r="M34" s="8">
        <f t="shared" ref="M34:M39" si="18">IF(L34,L34/$L$40,"")</f>
        <v>1.0365029292474088E-2</v>
      </c>
      <c r="N34" s="55">
        <f>D25</f>
        <v>457046.66</v>
      </c>
      <c r="O34" s="55">
        <f>E25</f>
        <v>553026.47</v>
      </c>
      <c r="P34" s="56">
        <f t="shared" ref="P34:P39" si="19">IF(O34,O34/$O$40,"")</f>
        <v>6.941826258567764E-2</v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1700</v>
      </c>
      <c r="M35" s="8">
        <f t="shared" si="18"/>
        <v>0.76611086074808477</v>
      </c>
      <c r="N35" s="58">
        <f>I25</f>
        <v>4850994.065582037</v>
      </c>
      <c r="O35" s="58">
        <f>J25</f>
        <v>5820699.759961525</v>
      </c>
      <c r="P35" s="56">
        <f t="shared" si="19"/>
        <v>0.73063928453442739</v>
      </c>
    </row>
    <row r="36" spans="1:33" s="24" customFormat="1" ht="30" customHeight="1" x14ac:dyDescent="0.3">
      <c r="A36" s="41" t="s">
        <v>19</v>
      </c>
      <c r="B36" s="12">
        <f t="shared" si="13"/>
        <v>3</v>
      </c>
      <c r="C36" s="8">
        <f t="shared" si="14"/>
        <v>1.3519603424966202E-3</v>
      </c>
      <c r="D36" s="13">
        <f t="shared" si="15"/>
        <v>69868</v>
      </c>
      <c r="E36" s="14">
        <f t="shared" si="16"/>
        <v>84540.28</v>
      </c>
      <c r="F36" s="21">
        <f t="shared" si="17"/>
        <v>1.0611859783324136E-2</v>
      </c>
      <c r="J36" s="139" t="s">
        <v>2</v>
      </c>
      <c r="K36" s="140"/>
      <c r="L36" s="57">
        <f>L25</f>
        <v>333</v>
      </c>
      <c r="M36" s="8">
        <f t="shared" si="18"/>
        <v>0.15006759801712483</v>
      </c>
      <c r="N36" s="58">
        <f>N25</f>
        <v>843598.65406552283</v>
      </c>
      <c r="O36" s="58">
        <f>O25</f>
        <v>1012626.1099807501</v>
      </c>
      <c r="P36" s="56">
        <f t="shared" si="19"/>
        <v>0.12710918738438867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139" t="s">
        <v>5</v>
      </c>
      <c r="K38" s="140"/>
      <c r="L38" s="57">
        <f>AA25</f>
        <v>163</v>
      </c>
      <c r="M38" s="8">
        <f t="shared" si="18"/>
        <v>7.3456511942316352E-2</v>
      </c>
      <c r="N38" s="58">
        <f>AC25</f>
        <v>492654.13999999996</v>
      </c>
      <c r="O38" s="58">
        <f>AD25</f>
        <v>580232.37999999989</v>
      </c>
      <c r="P38" s="56">
        <f t="shared" si="19"/>
        <v>7.2833265495506366E-2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1</v>
      </c>
      <c r="C39" s="8">
        <f t="shared" si="14"/>
        <v>4.5065344749887338E-4</v>
      </c>
      <c r="D39" s="13">
        <f t="shared" si="15"/>
        <v>85684.57</v>
      </c>
      <c r="E39" s="22">
        <f t="shared" si="16"/>
        <v>103678.33</v>
      </c>
      <c r="F39" s="21">
        <f t="shared" si="17"/>
        <v>1.3014150184139541E-2</v>
      </c>
      <c r="G39" s="24"/>
      <c r="H39" s="24"/>
      <c r="I39" s="24"/>
      <c r="J39" s="139" t="s">
        <v>4</v>
      </c>
      <c r="K39" s="140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4</v>
      </c>
      <c r="C40" s="8">
        <f t="shared" si="14"/>
        <v>1.8026137899954935E-3</v>
      </c>
      <c r="D40" s="13">
        <f t="shared" si="15"/>
        <v>554808.48</v>
      </c>
      <c r="E40" s="14">
        <f t="shared" si="16"/>
        <v>669506.79</v>
      </c>
      <c r="F40" s="21">
        <f t="shared" si="17"/>
        <v>8.4039373650802177E-2</v>
      </c>
      <c r="G40" s="24"/>
      <c r="H40" s="24"/>
      <c r="I40" s="24"/>
      <c r="J40" s="141" t="s">
        <v>0</v>
      </c>
      <c r="K40" s="142"/>
      <c r="L40" s="79">
        <f>SUM(L34:L39)</f>
        <v>2219</v>
      </c>
      <c r="M40" s="17">
        <f>SUM(M34:M39)</f>
        <v>1</v>
      </c>
      <c r="N40" s="80">
        <f>SUM(N34:N39)</f>
        <v>6644293.5196475601</v>
      </c>
      <c r="O40" s="81">
        <f>SUM(O34:O39)</f>
        <v>7966584.7199422745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2116</v>
      </c>
      <c r="C41" s="8">
        <f>IF(B41,B41/$B$46,"")</f>
        <v>0.95358269490761605</v>
      </c>
      <c r="D41" s="13">
        <f t="shared" si="15"/>
        <v>3204983.8596475604</v>
      </c>
      <c r="E41" s="14">
        <f t="shared" si="16"/>
        <v>3834892.029942275</v>
      </c>
      <c r="F41" s="21">
        <f>IF(E41,E41/$E$46,"")</f>
        <v>0.48137215190125571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5">
      <c r="A44" s="88" t="s">
        <v>47</v>
      </c>
      <c r="B44" s="12">
        <f t="shared" ref="B44" si="20">B23+G23+L23+Q23+V23+AA23</f>
        <v>88</v>
      </c>
      <c r="C44" s="8">
        <f>IF(B44,B44/$B$46,"")</f>
        <v>3.9657503379900857E-2</v>
      </c>
      <c r="D44" s="13">
        <f t="shared" ref="D44" si="21">D23+I23+N23+S23+X23+AC23</f>
        <v>232085.82</v>
      </c>
      <c r="E44" s="14">
        <f t="shared" ref="E44" si="22">E23+J23+O23+T23+Y23+AD23</f>
        <v>275548.31</v>
      </c>
      <c r="F44" s="21">
        <f>IF(E44,E44/$E$46,"")</f>
        <v>3.4588009754071454E-2</v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5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4">
      <c r="A46" s="61" t="s">
        <v>0</v>
      </c>
      <c r="B46" s="16">
        <f>SUM(B34:B45)</f>
        <v>2219</v>
      </c>
      <c r="C46" s="17">
        <f>SUM(C34:C45)</f>
        <v>1</v>
      </c>
      <c r="D46" s="18">
        <f>SUM(D34:D45)</f>
        <v>6644293.5196475601</v>
      </c>
      <c r="E46" s="18">
        <f>SUM(E34:E45)</f>
        <v>7966584.7199422745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5" customHeight="1" x14ac:dyDescent="0.35">
      <c r="B49" s="25"/>
      <c r="H49" s="25"/>
      <c r="N49" s="25"/>
    </row>
    <row r="50" spans="2:14" s="24" customFormat="1" x14ac:dyDescent="0.35">
      <c r="B50" s="25"/>
      <c r="H50" s="25"/>
      <c r="N50" s="25"/>
    </row>
    <row r="51" spans="2:14" s="24" customFormat="1" x14ac:dyDescent="0.35">
      <c r="B51" s="25"/>
      <c r="H51" s="25"/>
      <c r="N51" s="25"/>
    </row>
    <row r="52" spans="2:14" s="24" customFormat="1" x14ac:dyDescent="0.35">
      <c r="B52" s="25"/>
      <c r="H52" s="25"/>
      <c r="N52" s="25"/>
    </row>
    <row r="53" spans="2:14" s="24" customFormat="1" x14ac:dyDescent="0.35">
      <c r="B53" s="25"/>
      <c r="H53" s="25"/>
      <c r="N53" s="25"/>
    </row>
    <row r="54" spans="2:14" s="24" customFormat="1" x14ac:dyDescent="0.35">
      <c r="B54" s="25"/>
      <c r="H54" s="25"/>
      <c r="N54" s="25"/>
    </row>
    <row r="55" spans="2:14" s="24" customFormat="1" x14ac:dyDescent="0.35">
      <c r="B55" s="25"/>
      <c r="H55" s="25"/>
      <c r="N55" s="25"/>
    </row>
    <row r="56" spans="2:14" s="24" customFormat="1" x14ac:dyDescent="0.35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1:21" s="24" customFormat="1" x14ac:dyDescent="0.35">
      <c r="B97" s="25"/>
      <c r="H97" s="25"/>
      <c r="N97" s="25"/>
    </row>
    <row r="98" spans="1:21" s="24" customFormat="1" x14ac:dyDescent="0.35">
      <c r="B98" s="25"/>
      <c r="H98" s="25"/>
      <c r="N98" s="25"/>
    </row>
    <row r="99" spans="1:21" s="24" customFormat="1" x14ac:dyDescent="0.35">
      <c r="B99" s="25"/>
      <c r="H99" s="25"/>
      <c r="N99" s="25"/>
    </row>
    <row r="100" spans="1:21" s="24" customFormat="1" x14ac:dyDescent="0.35">
      <c r="B100" s="25"/>
      <c r="H100" s="25"/>
      <c r="N100" s="25"/>
    </row>
    <row r="101" spans="1:21" s="24" customFormat="1" x14ac:dyDescent="0.35">
      <c r="B101" s="25"/>
      <c r="H101" s="25"/>
      <c r="N101" s="25"/>
    </row>
    <row r="102" spans="1:21" s="24" customFormat="1" x14ac:dyDescent="0.35">
      <c r="B102" s="25"/>
      <c r="H102" s="25"/>
      <c r="N102" s="25"/>
    </row>
    <row r="103" spans="1:21" s="24" customFormat="1" x14ac:dyDescent="0.35">
      <c r="B103" s="25"/>
      <c r="H103" s="25"/>
      <c r="N103" s="25"/>
    </row>
    <row r="104" spans="1:21" s="24" customFormat="1" x14ac:dyDescent="0.35">
      <c r="B104" s="25"/>
      <c r="H104" s="25"/>
      <c r="N104" s="25"/>
    </row>
    <row r="105" spans="1:21" s="24" customFormat="1" x14ac:dyDescent="0.35">
      <c r="B105" s="25"/>
      <c r="H105" s="25"/>
      <c r="N105" s="25"/>
    </row>
    <row r="106" spans="1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2024-04-10T08:20:03Z</dcterms:modified>
</cp:coreProperties>
</file>