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300" windowHeight="10900" tabRatio="700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D44" i="5"/>
  <c r="B44" i="5"/>
  <c r="E44" i="4"/>
  <c r="D44" i="4"/>
  <c r="B44" i="4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F23" i="5"/>
  <c r="C23" i="5"/>
  <c r="AE23" i="4"/>
  <c r="AB23" i="4"/>
  <c r="Z23" i="4"/>
  <c r="W23" i="4"/>
  <c r="U23" i="4"/>
  <c r="R23" i="4"/>
  <c r="P23" i="4"/>
  <c r="M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/>
  <c r="S23" i="7"/>
  <c r="Q23" i="7"/>
  <c r="R23" i="7" s="1"/>
  <c r="O23" i="7"/>
  <c r="P23" i="7" s="1"/>
  <c r="N23" i="7"/>
  <c r="L23" i="7"/>
  <c r="M23" i="7"/>
  <c r="J23" i="7"/>
  <c r="I23" i="7"/>
  <c r="G23" i="7"/>
  <c r="E23" i="7"/>
  <c r="D23" i="7"/>
  <c r="B23" i="7"/>
  <c r="C23" i="7" s="1"/>
  <c r="B8" i="7"/>
  <c r="B8" i="6"/>
  <c r="B8" i="5"/>
  <c r="B8" i="4"/>
  <c r="AD22" i="7"/>
  <c r="AE22" i="7" s="1"/>
  <c r="AC22" i="7"/>
  <c r="AC25" i="7" s="1"/>
  <c r="N38" i="7" s="1"/>
  <c r="AA22" i="7"/>
  <c r="AB22" i="7"/>
  <c r="Y22" i="7"/>
  <c r="Z22" i="7"/>
  <c r="X22" i="7"/>
  <c r="V22" i="7"/>
  <c r="W22" i="7" s="1"/>
  <c r="T22" i="7"/>
  <c r="U22" i="7" s="1"/>
  <c r="S22" i="7"/>
  <c r="Q22" i="7"/>
  <c r="R22" i="7"/>
  <c r="O22" i="7"/>
  <c r="P22" i="7"/>
  <c r="N22" i="7"/>
  <c r="L22" i="7"/>
  <c r="M22" i="7" s="1"/>
  <c r="J22" i="7"/>
  <c r="I22" i="7"/>
  <c r="G22" i="7"/>
  <c r="E22" i="7"/>
  <c r="D22" i="7"/>
  <c r="B22" i="7"/>
  <c r="B43" i="7" s="1"/>
  <c r="C43" i="7" s="1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B16" i="7"/>
  <c r="B37" i="7" s="1"/>
  <c r="C37" i="7" s="1"/>
  <c r="D16" i="7"/>
  <c r="D37" i="7" s="1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T25" i="7" s="1"/>
  <c r="O37" i="7" s="1"/>
  <c r="P37" i="7" s="1"/>
  <c r="Y13" i="7"/>
  <c r="Z13" i="7"/>
  <c r="AD13" i="7"/>
  <c r="AE13" i="7"/>
  <c r="E20" i="7"/>
  <c r="J20" i="7"/>
  <c r="O20" i="7"/>
  <c r="E41" i="7" s="1"/>
  <c r="AD20" i="7"/>
  <c r="T20" i="7"/>
  <c r="U20" i="7"/>
  <c r="Y20" i="7"/>
  <c r="E21" i="7"/>
  <c r="J21" i="7"/>
  <c r="O21" i="7"/>
  <c r="P21" i="7" s="1"/>
  <c r="AD21" i="7"/>
  <c r="T21" i="7"/>
  <c r="U21" i="7" s="1"/>
  <c r="Y21" i="7"/>
  <c r="Z21" i="7" s="1"/>
  <c r="J14" i="7"/>
  <c r="O14" i="7"/>
  <c r="E14" i="7"/>
  <c r="T14" i="7"/>
  <c r="U14" i="7"/>
  <c r="Y14" i="7"/>
  <c r="AD14" i="7"/>
  <c r="AE14" i="7" s="1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Z16" i="7" s="1"/>
  <c r="AD16" i="7"/>
  <c r="J17" i="7"/>
  <c r="K17" i="7" s="1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E39" i="7" s="1"/>
  <c r="F39" i="7" s="1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D45" i="7" s="1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D41" i="7" s="1"/>
  <c r="AC20" i="7"/>
  <c r="S20" i="7"/>
  <c r="S25" i="7" s="1"/>
  <c r="N37" i="7" s="1"/>
  <c r="X20" i="7"/>
  <c r="D21" i="7"/>
  <c r="I21" i="7"/>
  <c r="N21" i="7"/>
  <c r="AC21" i="7"/>
  <c r="S21" i="7"/>
  <c r="X21" i="7"/>
  <c r="I14" i="7"/>
  <c r="D35" i="7" s="1"/>
  <c r="N14" i="7"/>
  <c r="D14" i="7"/>
  <c r="S14" i="7"/>
  <c r="X14" i="7"/>
  <c r="AC14" i="7"/>
  <c r="I15" i="7"/>
  <c r="N15" i="7"/>
  <c r="D15" i="7"/>
  <c r="D25" i="7" s="1"/>
  <c r="N34" i="7" s="1"/>
  <c r="S15" i="7"/>
  <c r="X15" i="7"/>
  <c r="AC15" i="7"/>
  <c r="I17" i="7"/>
  <c r="N17" i="7"/>
  <c r="D17" i="7"/>
  <c r="D38" i="7" s="1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H24" i="7" s="1"/>
  <c r="B24" i="7"/>
  <c r="L24" i="7"/>
  <c r="M24" i="7" s="1"/>
  <c r="Q24" i="7"/>
  <c r="R24" i="7"/>
  <c r="V24" i="7"/>
  <c r="W24" i="7" s="1"/>
  <c r="AA24" i="7"/>
  <c r="AB24" i="7" s="1"/>
  <c r="G16" i="7"/>
  <c r="H16" i="7" s="1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R15" i="7" s="1"/>
  <c r="V15" i="7"/>
  <c r="W15" i="7"/>
  <c r="AA15" i="7"/>
  <c r="AB15" i="7"/>
  <c r="G17" i="7"/>
  <c r="H17" i="7"/>
  <c r="L17" i="7"/>
  <c r="M17" i="7"/>
  <c r="B17" i="7"/>
  <c r="C17" i="7"/>
  <c r="Q17" i="7"/>
  <c r="V17" i="7"/>
  <c r="W17" i="7" s="1"/>
  <c r="AA17" i="7"/>
  <c r="AB17" i="7" s="1"/>
  <c r="G18" i="7"/>
  <c r="L18" i="7"/>
  <c r="B39" i="7" s="1"/>
  <c r="C39" i="7" s="1"/>
  <c r="AA18" i="7"/>
  <c r="B18" i="7"/>
  <c r="Q18" i="7"/>
  <c r="R18" i="7"/>
  <c r="V18" i="7"/>
  <c r="W18" i="7"/>
  <c r="G19" i="7"/>
  <c r="L19" i="7"/>
  <c r="AA19" i="7"/>
  <c r="B19" i="7"/>
  <c r="C19" i="7"/>
  <c r="Q19" i="7"/>
  <c r="R19" i="7" s="1"/>
  <c r="V19" i="7"/>
  <c r="W19" i="7" s="1"/>
  <c r="U18" i="7"/>
  <c r="J25" i="6"/>
  <c r="K20" i="6" s="1"/>
  <c r="E25" i="6"/>
  <c r="O25" i="6"/>
  <c r="O36" i="6" s="1"/>
  <c r="Y25" i="6"/>
  <c r="O38" i="6"/>
  <c r="P38" i="6" s="1"/>
  <c r="T25" i="6"/>
  <c r="O37" i="6"/>
  <c r="AD25" i="6"/>
  <c r="O39" i="6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B25" i="6"/>
  <c r="L34" i="6" s="1"/>
  <c r="L25" i="6"/>
  <c r="L36" i="6" s="1"/>
  <c r="V25" i="6"/>
  <c r="L38" i="6" s="1"/>
  <c r="M38" i="6" s="1"/>
  <c r="Q25" i="6"/>
  <c r="L37" i="6"/>
  <c r="AA25" i="6"/>
  <c r="L39" i="6" s="1"/>
  <c r="M39" i="6" s="1"/>
  <c r="E45" i="6"/>
  <c r="E34" i="6"/>
  <c r="E35" i="6"/>
  <c r="F35" i="6" s="1"/>
  <c r="E36" i="6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C35" i="6" s="1"/>
  <c r="B36" i="6"/>
  <c r="B37" i="6"/>
  <c r="C37" i="6" s="1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25" i="6" s="1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5" i="6" s="1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/>
  <c r="P37" i="5" s="1"/>
  <c r="Y25" i="5"/>
  <c r="Z18" i="5"/>
  <c r="D25" i="5"/>
  <c r="N34" i="5"/>
  <c r="I25" i="5"/>
  <c r="N35" i="5" s="1"/>
  <c r="N25" i="5"/>
  <c r="N36" i="5" s="1"/>
  <c r="S25" i="5"/>
  <c r="N37" i="5"/>
  <c r="X25" i="5"/>
  <c r="N38" i="5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F39" i="5" s="1"/>
  <c r="E40" i="5"/>
  <c r="E45" i="5"/>
  <c r="F45" i="5" s="1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25" i="5" s="1"/>
  <c r="AE17" i="5"/>
  <c r="AE18" i="5"/>
  <c r="AE19" i="5"/>
  <c r="AB13" i="5"/>
  <c r="AB14" i="5"/>
  <c r="AB15" i="5"/>
  <c r="AB25" i="5" s="1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25" i="5" s="1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6" i="5"/>
  <c r="M17" i="5"/>
  <c r="M18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F38" i="4" s="1"/>
  <c r="E39" i="4"/>
  <c r="E40" i="4"/>
  <c r="E41" i="4"/>
  <c r="E42" i="4"/>
  <c r="D45" i="4"/>
  <c r="B45" i="4"/>
  <c r="C45" i="4" s="1"/>
  <c r="B42" i="4"/>
  <c r="C42" i="4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25" i="4" s="1"/>
  <c r="Z18" i="4"/>
  <c r="Z19" i="4"/>
  <c r="Y25" i="4"/>
  <c r="Z20" i="4"/>
  <c r="Z24" i="4"/>
  <c r="X25" i="4"/>
  <c r="N38" i="4" s="1"/>
  <c r="W13" i="4"/>
  <c r="W14" i="4"/>
  <c r="W25" i="4" s="1"/>
  <c r="W15" i="4"/>
  <c r="W16" i="4"/>
  <c r="W18" i="4"/>
  <c r="W19" i="4"/>
  <c r="V25" i="4"/>
  <c r="L38" i="4" s="1"/>
  <c r="W21" i="4"/>
  <c r="W24" i="4"/>
  <c r="T25" i="4"/>
  <c r="O37" i="4" s="1"/>
  <c r="P37" i="4" s="1"/>
  <c r="U13" i="4"/>
  <c r="U14" i="4"/>
  <c r="U25" i="4" s="1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20" i="4" s="1"/>
  <c r="M19" i="4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L35" i="4" s="1"/>
  <c r="H16" i="4"/>
  <c r="H17" i="4"/>
  <c r="H21" i="4"/>
  <c r="E25" i="4"/>
  <c r="F20" i="4" s="1"/>
  <c r="F18" i="4"/>
  <c r="F13" i="4"/>
  <c r="F16" i="4"/>
  <c r="F17" i="4"/>
  <c r="F19" i="4"/>
  <c r="F21" i="4"/>
  <c r="F24" i="4"/>
  <c r="D25" i="4"/>
  <c r="N34" i="4"/>
  <c r="B25" i="4"/>
  <c r="L34" i="4" s="1"/>
  <c r="C16" i="4"/>
  <c r="C17" i="4"/>
  <c r="C19" i="4"/>
  <c r="C21" i="4"/>
  <c r="C24" i="4"/>
  <c r="L39" i="4"/>
  <c r="M39" i="4" s="1"/>
  <c r="D34" i="4"/>
  <c r="D46" i="4" s="1"/>
  <c r="D35" i="4"/>
  <c r="D36" i="4"/>
  <c r="D37" i="4"/>
  <c r="D38" i="4"/>
  <c r="D39" i="4"/>
  <c r="D40" i="4"/>
  <c r="D41" i="4"/>
  <c r="D42" i="4"/>
  <c r="J25" i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13" i="1" s="1"/>
  <c r="H22" i="1"/>
  <c r="L25" i="1"/>
  <c r="L36" i="1" s="1"/>
  <c r="M20" i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25" i="1" s="1"/>
  <c r="Z17" i="1"/>
  <c r="Z16" i="1"/>
  <c r="Z15" i="1"/>
  <c r="Z14" i="1"/>
  <c r="W24" i="1"/>
  <c r="W21" i="1"/>
  <c r="W20" i="1"/>
  <c r="W19" i="1"/>
  <c r="W25" i="1" s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F42" i="1" s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C37" i="1" s="1"/>
  <c r="B38" i="1"/>
  <c r="C38" i="1" s="1"/>
  <c r="B39" i="1"/>
  <c r="B40" i="1"/>
  <c r="AE13" i="1"/>
  <c r="AE25" i="1" s="1"/>
  <c r="AD25" i="1"/>
  <c r="AE16" i="1"/>
  <c r="AC25" i="1"/>
  <c r="N39" i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O34" i="6"/>
  <c r="F22" i="6"/>
  <c r="C22" i="6"/>
  <c r="O35" i="1"/>
  <c r="E46" i="1"/>
  <c r="F45" i="1"/>
  <c r="M18" i="6"/>
  <c r="M13" i="6"/>
  <c r="P14" i="6"/>
  <c r="Z21" i="6"/>
  <c r="H22" i="6"/>
  <c r="K22" i="6"/>
  <c r="H22" i="5"/>
  <c r="O38" i="5"/>
  <c r="K22" i="5"/>
  <c r="M14" i="4"/>
  <c r="P21" i="4"/>
  <c r="H22" i="4"/>
  <c r="K22" i="4"/>
  <c r="Z21" i="4"/>
  <c r="L34" i="1"/>
  <c r="F20" i="1"/>
  <c r="O34" i="1"/>
  <c r="F13" i="1"/>
  <c r="C13" i="1"/>
  <c r="K21" i="1"/>
  <c r="H16" i="1"/>
  <c r="H20" i="1"/>
  <c r="H14" i="1"/>
  <c r="H18" i="1"/>
  <c r="H24" i="1"/>
  <c r="C42" i="1"/>
  <c r="Z18" i="6"/>
  <c r="C20" i="6"/>
  <c r="C13" i="6"/>
  <c r="F14" i="6"/>
  <c r="R16" i="6"/>
  <c r="U16" i="6"/>
  <c r="U13" i="6"/>
  <c r="U25" i="6" s="1"/>
  <c r="H18" i="6"/>
  <c r="H24" i="6"/>
  <c r="H14" i="6"/>
  <c r="K14" i="6"/>
  <c r="K18" i="6"/>
  <c r="K21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4" i="5"/>
  <c r="K13" i="5"/>
  <c r="W18" i="5"/>
  <c r="R16" i="5"/>
  <c r="H13" i="5"/>
  <c r="C14" i="5"/>
  <c r="C13" i="5"/>
  <c r="F23" i="7"/>
  <c r="F43" i="5"/>
  <c r="AE21" i="5"/>
  <c r="AE20" i="5"/>
  <c r="F21" i="5"/>
  <c r="P21" i="5"/>
  <c r="C43" i="6"/>
  <c r="D39" i="7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24" i="4"/>
  <c r="C14" i="4"/>
  <c r="F14" i="4"/>
  <c r="K21" i="4"/>
  <c r="AD25" i="7"/>
  <c r="O38" i="7" s="1"/>
  <c r="P38" i="7" s="1"/>
  <c r="W17" i="4"/>
  <c r="O38" i="4"/>
  <c r="Z17" i="4"/>
  <c r="C18" i="4"/>
  <c r="C20" i="4"/>
  <c r="M13" i="4"/>
  <c r="W20" i="4"/>
  <c r="P20" i="4"/>
  <c r="P18" i="7"/>
  <c r="K22" i="7"/>
  <c r="Z14" i="7"/>
  <c r="Q25" i="7"/>
  <c r="L37" i="7" s="1"/>
  <c r="M37" i="7" s="1"/>
  <c r="C24" i="7"/>
  <c r="E37" i="7"/>
  <c r="E45" i="7"/>
  <c r="C35" i="1"/>
  <c r="R17" i="7"/>
  <c r="H22" i="7"/>
  <c r="F38" i="1"/>
  <c r="P17" i="7"/>
  <c r="P16" i="7"/>
  <c r="F37" i="4"/>
  <c r="P39" i="1"/>
  <c r="F37" i="1"/>
  <c r="M16" i="7"/>
  <c r="F43" i="1"/>
  <c r="F24" i="7"/>
  <c r="C22" i="7"/>
  <c r="C44" i="1"/>
  <c r="Z25" i="6"/>
  <c r="F15" i="7"/>
  <c r="F22" i="7"/>
  <c r="F35" i="1"/>
  <c r="F39" i="1"/>
  <c r="C39" i="5"/>
  <c r="C43" i="5"/>
  <c r="C43" i="4"/>
  <c r="C45" i="1"/>
  <c r="C39" i="1"/>
  <c r="C15" i="7"/>
  <c r="K24" i="7"/>
  <c r="F37" i="6"/>
  <c r="C39" i="6"/>
  <c r="M37" i="6"/>
  <c r="P37" i="6"/>
  <c r="U13" i="7"/>
  <c r="U16" i="7"/>
  <c r="F45" i="6"/>
  <c r="F39" i="6"/>
  <c r="AB18" i="7"/>
  <c r="AB19" i="7"/>
  <c r="C45" i="6"/>
  <c r="C45" i="5"/>
  <c r="P38" i="5"/>
  <c r="AE20" i="7"/>
  <c r="R16" i="7"/>
  <c r="C37" i="5"/>
  <c r="F37" i="5"/>
  <c r="C35" i="5"/>
  <c r="F18" i="7"/>
  <c r="F35" i="5"/>
  <c r="F21" i="7"/>
  <c r="F14" i="7"/>
  <c r="F42" i="5"/>
  <c r="W20" i="7"/>
  <c r="AE18" i="7"/>
  <c r="AE21" i="7"/>
  <c r="AE17" i="7"/>
  <c r="F35" i="4"/>
  <c r="K18" i="7"/>
  <c r="C35" i="4"/>
  <c r="F42" i="4"/>
  <c r="F45" i="4"/>
  <c r="K16" i="7"/>
  <c r="AB20" i="7"/>
  <c r="C18" i="7"/>
  <c r="C14" i="7"/>
  <c r="C39" i="4"/>
  <c r="F39" i="4"/>
  <c r="R13" i="7"/>
  <c r="K21" i="7"/>
  <c r="M18" i="7"/>
  <c r="P14" i="7"/>
  <c r="M14" i="7"/>
  <c r="H14" i="7"/>
  <c r="H18" i="7"/>
  <c r="P34" i="1"/>
  <c r="M34" i="1"/>
  <c r="P38" i="4"/>
  <c r="M37" i="4"/>
  <c r="F45" i="7"/>
  <c r="F37" i="7"/>
  <c r="P19" i="6" l="1"/>
  <c r="P25" i="6" s="1"/>
  <c r="K23" i="4"/>
  <c r="M15" i="5"/>
  <c r="M13" i="5"/>
  <c r="H15" i="6"/>
  <c r="K15" i="6"/>
  <c r="K19" i="6"/>
  <c r="K13" i="6"/>
  <c r="H13" i="6"/>
  <c r="H19" i="6"/>
  <c r="E34" i="7"/>
  <c r="E25" i="7"/>
  <c r="O34" i="7" s="1"/>
  <c r="C13" i="7"/>
  <c r="B25" i="7"/>
  <c r="L34" i="7" s="1"/>
  <c r="M25" i="6"/>
  <c r="H20" i="6"/>
  <c r="O35" i="6"/>
  <c r="O40" i="6" s="1"/>
  <c r="P36" i="6" s="1"/>
  <c r="D46" i="6"/>
  <c r="M19" i="5"/>
  <c r="M25" i="5" s="1"/>
  <c r="H15" i="5"/>
  <c r="D43" i="7"/>
  <c r="E44" i="7"/>
  <c r="D44" i="7"/>
  <c r="H23" i="5"/>
  <c r="H19" i="5"/>
  <c r="K19" i="5"/>
  <c r="P19" i="5"/>
  <c r="M20" i="5"/>
  <c r="P20" i="5"/>
  <c r="K20" i="5"/>
  <c r="H20" i="5"/>
  <c r="B46" i="5"/>
  <c r="C41" i="5" s="1"/>
  <c r="F20" i="5"/>
  <c r="F25" i="5" s="1"/>
  <c r="D46" i="5"/>
  <c r="C20" i="5"/>
  <c r="C25" i="5" s="1"/>
  <c r="H23" i="4"/>
  <c r="C44" i="4"/>
  <c r="K13" i="4"/>
  <c r="J25" i="7"/>
  <c r="O34" i="4"/>
  <c r="C20" i="7"/>
  <c r="E46" i="4"/>
  <c r="F34" i="4" s="1"/>
  <c r="K19" i="4"/>
  <c r="H19" i="4"/>
  <c r="H20" i="4"/>
  <c r="L36" i="4"/>
  <c r="L40" i="4" s="1"/>
  <c r="M35" i="4" s="1"/>
  <c r="M25" i="4"/>
  <c r="K20" i="4"/>
  <c r="D34" i="7"/>
  <c r="B46" i="4"/>
  <c r="H13" i="4"/>
  <c r="F36" i="1"/>
  <c r="F34" i="1"/>
  <c r="E36" i="7"/>
  <c r="B34" i="7"/>
  <c r="L35" i="1"/>
  <c r="L40" i="1" s="1"/>
  <c r="M35" i="1" s="1"/>
  <c r="E40" i="7"/>
  <c r="D40" i="7"/>
  <c r="F40" i="1"/>
  <c r="P25" i="1"/>
  <c r="B41" i="7"/>
  <c r="F41" i="1"/>
  <c r="D46" i="1"/>
  <c r="D36" i="7"/>
  <c r="B40" i="7"/>
  <c r="U25" i="1"/>
  <c r="M25" i="1"/>
  <c r="R25" i="5"/>
  <c r="W25" i="5"/>
  <c r="Z25" i="5"/>
  <c r="N40" i="5"/>
  <c r="F25" i="6"/>
  <c r="AE25" i="6"/>
  <c r="X25" i="7"/>
  <c r="N39" i="7" s="1"/>
  <c r="C16" i="7"/>
  <c r="E35" i="7"/>
  <c r="F35" i="7" s="1"/>
  <c r="O40" i="4"/>
  <c r="P35" i="4" s="1"/>
  <c r="K25" i="1"/>
  <c r="C38" i="4"/>
  <c r="B36" i="7"/>
  <c r="N40" i="4"/>
  <c r="AE25" i="4"/>
  <c r="R25" i="4"/>
  <c r="K14" i="7"/>
  <c r="C34" i="5"/>
  <c r="B38" i="7"/>
  <c r="C38" i="7" s="1"/>
  <c r="AA25" i="7"/>
  <c r="L38" i="7" s="1"/>
  <c r="M38" i="7" s="1"/>
  <c r="E46" i="5"/>
  <c r="F40" i="5" s="1"/>
  <c r="C25" i="1"/>
  <c r="AB25" i="1"/>
  <c r="N25" i="7"/>
  <c r="N36" i="7" s="1"/>
  <c r="C25" i="4"/>
  <c r="N40" i="1"/>
  <c r="H25" i="1"/>
  <c r="B35" i="7"/>
  <c r="C35" i="7" s="1"/>
  <c r="F25" i="4"/>
  <c r="P25" i="4"/>
  <c r="R25" i="1"/>
  <c r="H25" i="6"/>
  <c r="W25" i="6"/>
  <c r="E43" i="7"/>
  <c r="F43" i="7" s="1"/>
  <c r="AB25" i="4"/>
  <c r="E38" i="7"/>
  <c r="F38" i="7" s="1"/>
  <c r="C25" i="6"/>
  <c r="F25" i="1"/>
  <c r="B44" i="7"/>
  <c r="B45" i="7"/>
  <c r="C45" i="7" s="1"/>
  <c r="B46" i="1"/>
  <c r="C41" i="1" s="1"/>
  <c r="N40" i="6"/>
  <c r="L40" i="6"/>
  <c r="M35" i="6" s="1"/>
  <c r="E46" i="6"/>
  <c r="B46" i="6"/>
  <c r="C34" i="6" s="1"/>
  <c r="L40" i="5"/>
  <c r="M34" i="5" s="1"/>
  <c r="O40" i="5"/>
  <c r="P34" i="5" s="1"/>
  <c r="L25" i="7"/>
  <c r="M15" i="7" s="1"/>
  <c r="M38" i="4"/>
  <c r="R25" i="7"/>
  <c r="G25" i="7"/>
  <c r="H15" i="7" s="1"/>
  <c r="AB25" i="7"/>
  <c r="D42" i="7"/>
  <c r="AE25" i="7"/>
  <c r="U25" i="7"/>
  <c r="O40" i="1"/>
  <c r="P35" i="1" s="1"/>
  <c r="W25" i="7"/>
  <c r="Z25" i="7"/>
  <c r="B42" i="7"/>
  <c r="Y25" i="7"/>
  <c r="O39" i="7" s="1"/>
  <c r="P39" i="7" s="1"/>
  <c r="O25" i="7"/>
  <c r="P15" i="7" s="1"/>
  <c r="I25" i="7"/>
  <c r="N35" i="7" s="1"/>
  <c r="E42" i="7"/>
  <c r="V25" i="7"/>
  <c r="L39" i="7" s="1"/>
  <c r="M39" i="7" s="1"/>
  <c r="F44" i="4" l="1"/>
  <c r="F34" i="5"/>
  <c r="K25" i="6"/>
  <c r="C36" i="6"/>
  <c r="F34" i="6"/>
  <c r="F36" i="6"/>
  <c r="M34" i="6"/>
  <c r="P34" i="6"/>
  <c r="F13" i="7"/>
  <c r="F20" i="7"/>
  <c r="C41" i="6"/>
  <c r="C40" i="6"/>
  <c r="M36" i="6"/>
  <c r="F41" i="6"/>
  <c r="F40" i="6"/>
  <c r="P35" i="6"/>
  <c r="P25" i="5"/>
  <c r="F41" i="5"/>
  <c r="F36" i="5"/>
  <c r="C36" i="5"/>
  <c r="H25" i="5"/>
  <c r="M35" i="5"/>
  <c r="O35" i="7"/>
  <c r="K23" i="7"/>
  <c r="K13" i="7"/>
  <c r="K20" i="7"/>
  <c r="F44" i="5"/>
  <c r="C44" i="5"/>
  <c r="K25" i="5"/>
  <c r="C40" i="5"/>
  <c r="P35" i="5"/>
  <c r="P36" i="5"/>
  <c r="M36" i="5"/>
  <c r="H23" i="7"/>
  <c r="C25" i="7"/>
  <c r="K15" i="7"/>
  <c r="K19" i="7"/>
  <c r="F36" i="4"/>
  <c r="C34" i="4"/>
  <c r="C36" i="4"/>
  <c r="K25" i="4"/>
  <c r="P34" i="4"/>
  <c r="M34" i="4"/>
  <c r="F41" i="4"/>
  <c r="F40" i="4"/>
  <c r="C40" i="4"/>
  <c r="H25" i="4"/>
  <c r="P36" i="4"/>
  <c r="C41" i="4"/>
  <c r="M36" i="4"/>
  <c r="D46" i="7"/>
  <c r="P19" i="7"/>
  <c r="P13" i="7"/>
  <c r="C36" i="1"/>
  <c r="M19" i="7"/>
  <c r="M13" i="7"/>
  <c r="M36" i="1"/>
  <c r="M40" i="1" s="1"/>
  <c r="L35" i="7"/>
  <c r="H13" i="7"/>
  <c r="C34" i="1"/>
  <c r="F46" i="1"/>
  <c r="N40" i="7"/>
  <c r="H19" i="7"/>
  <c r="C40" i="1"/>
  <c r="O36" i="7"/>
  <c r="P20" i="7"/>
  <c r="P36" i="1"/>
  <c r="P40" i="1" s="1"/>
  <c r="L36" i="7"/>
  <c r="M20" i="7"/>
  <c r="H20" i="7"/>
  <c r="F42" i="7"/>
  <c r="E46" i="7"/>
  <c r="F44" i="7" s="1"/>
  <c r="C42" i="7"/>
  <c r="B46" i="7"/>
  <c r="C36" i="7" s="1"/>
  <c r="M40" i="6" l="1"/>
  <c r="F25" i="7"/>
  <c r="P40" i="6"/>
  <c r="C46" i="6"/>
  <c r="F46" i="6"/>
  <c r="M40" i="5"/>
  <c r="F46" i="5"/>
  <c r="P40" i="5"/>
  <c r="K25" i="7"/>
  <c r="C46" i="5"/>
  <c r="O40" i="7"/>
  <c r="P36" i="7" s="1"/>
  <c r="C44" i="7"/>
  <c r="F46" i="4"/>
  <c r="P40" i="4"/>
  <c r="M40" i="4"/>
  <c r="C46" i="4"/>
  <c r="L40" i="7"/>
  <c r="M36" i="7" s="1"/>
  <c r="P25" i="7"/>
  <c r="M25" i="7"/>
  <c r="F36" i="7"/>
  <c r="F34" i="7"/>
  <c r="H25" i="7"/>
  <c r="C46" i="1"/>
  <c r="C41" i="7"/>
  <c r="C34" i="7"/>
  <c r="F41" i="7"/>
  <c r="F40" i="7"/>
  <c r="C40" i="7"/>
  <c r="P34" i="7" l="1"/>
  <c r="P35" i="7"/>
  <c r="M35" i="7"/>
  <c r="M34" i="7"/>
  <c r="F46" i="7"/>
  <c r="C46" i="7"/>
  <c r="M40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<sst xmlns="http://schemas.openxmlformats.org/spreadsheetml/2006/main" count="457" uniqueCount="62">
  <si>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</si>
  <si>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</si>
  <si>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</si>
  <si>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</si>
  <si>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</si>
  <si>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</si>
  <si>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</si>
  <si>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</si>
  <si>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</si>
  <si>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</si>
  <si>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</si>
  <si>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</si>
  <si>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</si>
  <si>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</si>
  <si>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</si>
  <si>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</si>
  <si>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</si>
  <si>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</si>
  <si>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</si>
  <si>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</si>
  <si>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</si>
  <si>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</si>
  <si>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</si>
  <si>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</si>
  <si>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</si>
  <si>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</si>
  <si>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</si>
  <si>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</si>
  <si>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</si>
  <si>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</si>
  <si>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</si>
  <si>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</si>
  <si>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</si>
  <si>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</si>
  <si>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</si>
  <si>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</si>
  <si>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</si>
  <si>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</si>
  <si>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</si>
  <si>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</si>
  <si>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</si>
  <si>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</si>
  <si>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</si>
  <si>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</si>
  <si>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</si>
  <si>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</si>
  <si>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</si>
  <si>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</si>
  <si>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</si>
  <si>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</si>
  <si>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</si>
  <si>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</si>
  <si>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</si>
  <si>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</si>
  <si>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</si>
  <si>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</si>
  <si>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</si>
  <si>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</si>
  <si>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</si>
  <si>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</si>
  <si>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</si>
  <si>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Solucions Integrals per als Residus SA (SIRESA)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</si>
</sst>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66-4B04-A569-BCB2D223484D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66-4B04-A569-BCB2D223484D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66-4B04-A569-BCB2D223484D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66-4B04-A569-BCB2D223484D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66-4B04-A569-BCB2D223484D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66-4B04-A569-BCB2D223484D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66-4B04-A569-BCB2D223484D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66-4B04-A569-BCB2D223484D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66-4B04-A569-BCB2D223484D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66-4B04-A569-BCB2D223484D}"/>
                </c:ext>
              </c:extLst>
            </c:dLbl>
            <c:numFmt formatCode="#.0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10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156</c:v>
                </c:pt>
                <c:pt idx="7">
                  <c:v>511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D66-4B04-A569-BCB2D2234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82-435B-BAB1-C4DD4B3D0464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82-435B-BAB1-C4DD4B3D0464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82-435B-BAB1-C4DD4B3D0464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82-435B-BAB1-C4DD4B3D0464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82-435B-BAB1-C4DD4B3D0464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82-435B-BAB1-C4DD4B3D0464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82-435B-BAB1-C4DD4B3D0464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82-435B-BAB1-C4DD4B3D0464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82-435B-BAB1-C4DD4B3D0464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82-435B-BAB1-C4DD4B3D0464}"/>
                </c:ext>
              </c:extLst>
            </c:dLbl>
            <c:numFmt formatCode="#.0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7543462.0511000007</c:v>
                </c:pt>
                <c:pt idx="1">
                  <c:v>0</c:v>
                </c:pt>
                <c:pt idx="2">
                  <c:v>341295.00549999997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93674.180000000008</c:v>
                </c:pt>
                <c:pt idx="7">
                  <c:v>390745.15</c:v>
                </c:pt>
                <c:pt idx="8">
                  <c:v>0</c:v>
                </c:pt>
                <c:pt idx="9">
                  <c:v>9514.66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82-435B-BAB1-C4DD4B3D04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BC-4A34-AC7C-C597AAD45DCF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BC-4A34-AC7C-C597AAD45DCF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BC-4A34-AC7C-C597AAD45DCF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BC-4A34-AC7C-C597AAD45DCF}"/>
                </c:ext>
              </c:extLst>
            </c:dLbl>
            <c:numFmt formatCode="#.0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3</c:v>
                </c:pt>
                <c:pt idx="1">
                  <c:v>457</c:v>
                </c:pt>
                <c:pt idx="2">
                  <c:v>233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2BC-4A34-AC7C-C597AAD45D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E9-4D9A-87F5-D5A20CF4D20F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E9-4D9A-87F5-D5A20CF4D20F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E9-4D9A-87F5-D5A20CF4D20F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E9-4D9A-87F5-D5A20CF4D20F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E9-4D9A-87F5-D5A20CF4D20F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E9-4D9A-87F5-D5A20CF4D20F}"/>
                </c:ext>
              </c:extLst>
            </c:dLbl>
            <c:numFmt formatCode="#.0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139742.72829999999</c:v>
                </c:pt>
                <c:pt idx="1">
                  <c:v>7756635.0655000005</c:v>
                </c:pt>
                <c:pt idx="2">
                  <c:v>482313.25280000002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AE9-4D9A-87F5-D5A20CF4D2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1691640</xdr:colOff>
      <xdr:row>2</xdr:row>
      <xdr:rowOff>163830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1691640</xdr:colOff>
      <xdr:row>2</xdr:row>
      <xdr:rowOff>171450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167640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3" zoomScale="70" zoomScaleNormal="70" workbookViewId="0">
      <selection activeCell="B40" sqref="B40:B41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726562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26953125" style="26" customWidth="1"/>
    <col min="8" max="8" width="10.81640625" style="59" customWidth="1"/>
    <col min="9" max="9" width="17.26953125" style="26" customWidth="1"/>
    <col min="10" max="10" width="20" style="26" customWidth="1"/>
    <col min="11" max="12" width="11.453125" style="26" customWidth="1"/>
    <col min="13" max="13" width="10.7265625" style="26" customWidth="1"/>
    <col min="14" max="14" width="18.81640625" style="59" customWidth="1"/>
    <col min="15" max="15" width="19.726562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26953125" style="26" customWidth="1"/>
    <col min="26" max="26" width="9.726562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5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45055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4" si="2">IF(G13,G13/$G$25,"")</f>
        <v>2.0833333333333332E-2</v>
      </c>
      <c r="I13" s="4">
        <v>914237.2</v>
      </c>
      <c r="J13" s="5">
        <v>1012005.49</v>
      </c>
      <c r="K13" s="21">
        <f t="shared" ref="K13:K24" si="3">IF(J13,J13/$J$25,"")</f>
        <v>0.87760766869539775</v>
      </c>
      <c r="L13" s="1">
        <v>1</v>
      </c>
      <c r="M13" s="20">
        <f t="shared" ref="M13:M24" si="4">IF(L13,L13/$L$25,"")</f>
        <v>1.5151515151515152E-2</v>
      </c>
      <c r="N13" s="4">
        <v>113670.3</v>
      </c>
      <c r="O13" s="5">
        <v>137541.06</v>
      </c>
      <c r="P13" s="21">
        <f t="shared" ref="P13:P24" si="5">IF(O13,O13/$O$25,"")</f>
        <v>0.74167422633982272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6.9444444444444441E-3</v>
      </c>
      <c r="I15" s="6">
        <v>12607.44</v>
      </c>
      <c r="J15" s="7">
        <v>15255</v>
      </c>
      <c r="K15" s="21">
        <f t="shared" si="3"/>
        <v>1.3229083357984839E-2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17</v>
      </c>
      <c r="H19" s="20">
        <f t="shared" si="2"/>
        <v>0.11805555555555555</v>
      </c>
      <c r="I19" s="6">
        <v>7807.2</v>
      </c>
      <c r="J19" s="7">
        <v>8877.2999999999993</v>
      </c>
      <c r="K19" s="21">
        <f t="shared" si="3"/>
        <v>7.6983639261775684E-3</v>
      </c>
      <c r="L19" s="2">
        <v>27</v>
      </c>
      <c r="M19" s="20">
        <f t="shared" si="4"/>
        <v>0.40909090909090912</v>
      </c>
      <c r="N19" s="6">
        <v>6197.04</v>
      </c>
      <c r="O19" s="7">
        <v>7498.42</v>
      </c>
      <c r="P19" s="21">
        <f t="shared" si="5"/>
        <v>4.0434360853922845E-2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123</v>
      </c>
      <c r="H20" s="62">
        <f t="shared" si="2"/>
        <v>0.85416666666666663</v>
      </c>
      <c r="I20" s="65">
        <v>97848.03</v>
      </c>
      <c r="J20" s="66">
        <v>117003.33</v>
      </c>
      <c r="K20" s="63">
        <f t="shared" si="3"/>
        <v>0.10146488402043974</v>
      </c>
      <c r="L20" s="64">
        <v>38</v>
      </c>
      <c r="M20" s="62">
        <f t="shared" si="4"/>
        <v>0.5757575757575758</v>
      </c>
      <c r="N20" s="65">
        <v>35307.879999999997</v>
      </c>
      <c r="O20" s="66">
        <v>40407.25</v>
      </c>
      <c r="P20" s="63">
        <f t="shared" si="5"/>
        <v>0.21789141280625438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144</v>
      </c>
      <c r="H25" s="17">
        <f t="shared" si="12"/>
        <v>1</v>
      </c>
      <c r="I25" s="18">
        <f t="shared" si="12"/>
        <v>1032499.8699999999</v>
      </c>
      <c r="J25" s="18">
        <f t="shared" si="12"/>
        <v>1153141.1200000001</v>
      </c>
      <c r="K25" s="19">
        <f t="shared" si="12"/>
        <v>1</v>
      </c>
      <c r="L25" s="16">
        <f t="shared" si="12"/>
        <v>66</v>
      </c>
      <c r="M25" s="17">
        <f t="shared" si="12"/>
        <v>1</v>
      </c>
      <c r="N25" s="18">
        <f t="shared" si="12"/>
        <v>155175.22</v>
      </c>
      <c r="O25" s="18">
        <f t="shared" si="12"/>
        <v>185446.73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25">
      <c r="B26" s="25"/>
      <c r="H26" s="25"/>
      <c r="N26" s="25"/>
    </row>
    <row r="27" spans="1:31" s="47" customFormat="1" ht="34.15" hidden="1" customHeight="1" x14ac:dyDescent="0.25">
      <c r="A27" s="142" t="s">
        <v>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3" t="s">
        <v>56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13">B13+G13+L13+Q13+AA13+V13</f>
        <v>4</v>
      </c>
      <c r="C34" s="8">
        <f t="shared" ref="C34:C43" si="14">IF(B34,B34/$B$46,"")</f>
        <v>1.9047619047619049E-2</v>
      </c>
      <c r="D34" s="10">
        <f t="shared" ref="D34:D45" si="15">D13+I13+N13+S13+AC13+X13</f>
        <v>1027907.5</v>
      </c>
      <c r="E34" s="11">
        <f t="shared" ref="E34:E45" si="16">E13+J13+O13+T13+AD13+Y13</f>
        <v>1149546.55</v>
      </c>
      <c r="F34" s="21">
        <f t="shared" ref="F34:F43" si="17">IF(E34,E34/$E$46,"")</f>
        <v>0.85877557457286047</v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144</v>
      </c>
      <c r="M35" s="8">
        <f t="shared" si="18"/>
        <v>0.68571428571428572</v>
      </c>
      <c r="N35" s="58">
        <f>I25</f>
        <v>1032499.8699999999</v>
      </c>
      <c r="O35" s="58">
        <f>J25</f>
        <v>1153141.1200000001</v>
      </c>
      <c r="P35" s="56">
        <f t="shared" si="19"/>
        <v>0.86146091943087633</v>
      </c>
    </row>
    <row r="36" spans="1:33" ht="30" customHeight="1" x14ac:dyDescent="0.25">
      <c r="A36" s="41" t="s">
        <v>19</v>
      </c>
      <c r="B36" s="12">
        <f t="shared" si="13"/>
        <v>1</v>
      </c>
      <c r="C36" s="8">
        <f t="shared" si="14"/>
        <v>4.7619047619047623E-3</v>
      </c>
      <c r="D36" s="13">
        <f t="shared" si="15"/>
        <v>12607.44</v>
      </c>
      <c r="E36" s="14">
        <f t="shared" si="16"/>
        <v>15255</v>
      </c>
      <c r="F36" s="21">
        <f t="shared" si="17"/>
        <v>1.1396338312797325E-2</v>
      </c>
      <c r="G36" s="24"/>
      <c r="J36" s="95" t="s">
        <v>2</v>
      </c>
      <c r="K36" s="96"/>
      <c r="L36" s="57">
        <f>L25</f>
        <v>66</v>
      </c>
      <c r="M36" s="8">
        <f t="shared" si="18"/>
        <v>0.31428571428571428</v>
      </c>
      <c r="N36" s="58">
        <f>N25</f>
        <v>155175.22</v>
      </c>
      <c r="O36" s="58">
        <f>O25</f>
        <v>185446.73</v>
      </c>
      <c r="P36" s="56">
        <f t="shared" si="19"/>
        <v>0.13853908056912365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44</v>
      </c>
      <c r="C40" s="8">
        <f t="shared" si="14"/>
        <v>0.20952380952380953</v>
      </c>
      <c r="D40" s="13">
        <f t="shared" si="15"/>
        <v>14004.24</v>
      </c>
      <c r="E40" s="14">
        <f t="shared" si="16"/>
        <v>16375.72</v>
      </c>
      <c r="F40" s="21">
        <f t="shared" si="17"/>
        <v>1.2233578842061056E-2</v>
      </c>
      <c r="G40" s="24"/>
      <c r="J40" s="97" t="s">
        <v>0</v>
      </c>
      <c r="K40" s="98"/>
      <c r="L40" s="79">
        <f>SUM(L34:L39)</f>
        <v>210</v>
      </c>
      <c r="M40" s="17">
        <f>SUM(M34:M39)</f>
        <v>1</v>
      </c>
      <c r="N40" s="80">
        <f>SUM(N34:N39)</f>
        <v>1187675.0899999999</v>
      </c>
      <c r="O40" s="81">
        <f>SUM(O34:O39)</f>
        <v>1338587.8500000001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161</v>
      </c>
      <c r="C41" s="8">
        <f t="shared" si="14"/>
        <v>0.76666666666666672</v>
      </c>
      <c r="D41" s="13">
        <f t="shared" si="15"/>
        <v>133155.91</v>
      </c>
      <c r="E41" s="14">
        <f t="shared" si="16"/>
        <v>157410.58000000002</v>
      </c>
      <c r="F41" s="21">
        <f t="shared" si="17"/>
        <v>0.11759450827228113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210</v>
      </c>
      <c r="C46" s="17">
        <f>SUM(C34:C45)</f>
        <v>1</v>
      </c>
      <c r="D46" s="18">
        <f>SUM(D34:D45)</f>
        <v>1187675.0899999999</v>
      </c>
      <c r="E46" s="18">
        <f>SUM(E34:E45)</f>
        <v>1338587.8500000001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25">
      <c r="B48" s="25"/>
      <c r="H48" s="25"/>
      <c r="N48" s="25"/>
    </row>
    <row r="49" spans="2:14" s="24" customFormat="1" ht="15" x14ac:dyDescent="0.25">
      <c r="B49" s="25"/>
      <c r="H49" s="25"/>
      <c r="N49" s="25"/>
    </row>
    <row r="50" spans="2:14" s="24" customFormat="1" ht="15" x14ac:dyDescent="0.2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9" zoomScale="80" zoomScaleNormal="80" workbookViewId="0">
      <selection activeCell="J24" sqref="J24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726562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26953125" style="26" customWidth="1"/>
    <col min="8" max="8" width="10.81640625" style="59" customWidth="1"/>
    <col min="9" max="9" width="17.26953125" style="26" customWidth="1"/>
    <col min="10" max="10" width="20" style="26" customWidth="1"/>
    <col min="11" max="12" width="11.453125" style="26" customWidth="1"/>
    <col min="13" max="13" width="10.7265625" style="26" customWidth="1"/>
    <col min="14" max="14" width="18.81640625" style="59" customWidth="1"/>
    <col min="15" max="15" width="19.726562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26953125" style="26" customWidth="1"/>
    <col min="26" max="26" width="9.726562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45174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Solucions Integrals per als Residus SA (SIRESA)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1" si="2">IF(G13,G13/$G$25,"")</f>
        <v>2.5000000000000001E-2</v>
      </c>
      <c r="I13" s="4">
        <v>5441613.0530000003</v>
      </c>
      <c r="J13" s="5">
        <v>5985774.3600000003</v>
      </c>
      <c r="K13" s="21">
        <f t="shared" ref="K13:K21" si="3">IF(J13,J13/$J$25,"")</f>
        <v>0.98232638610608192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23</v>
      </c>
      <c r="H19" s="20">
        <f t="shared" si="2"/>
        <v>0.19166666666666668</v>
      </c>
      <c r="I19" s="6">
        <v>15804.66</v>
      </c>
      <c r="J19" s="7">
        <v>18569.240000000002</v>
      </c>
      <c r="K19" s="21">
        <f t="shared" si="3"/>
        <v>3.0474009417783168E-3</v>
      </c>
      <c r="L19" s="2">
        <v>24</v>
      </c>
      <c r="M19" s="20">
        <f t="shared" si="4"/>
        <v>0.375</v>
      </c>
      <c r="N19" s="6">
        <v>14730.71</v>
      </c>
      <c r="O19" s="7">
        <v>17824.16</v>
      </c>
      <c r="P19" s="21">
        <f t="shared" si="5"/>
        <v>0.59187513884401421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>
        <v>1</v>
      </c>
      <c r="C20" s="62">
        <f t="shared" si="0"/>
        <v>1</v>
      </c>
      <c r="D20" s="65">
        <v>455.23</v>
      </c>
      <c r="E20" s="66">
        <v>550.83000000000004</v>
      </c>
      <c r="F20" s="21">
        <f t="shared" si="1"/>
        <v>1</v>
      </c>
      <c r="G20" s="64">
        <v>87</v>
      </c>
      <c r="H20" s="62">
        <f t="shared" si="2"/>
        <v>0.72499999999999998</v>
      </c>
      <c r="I20" s="65">
        <v>67072.06</v>
      </c>
      <c r="J20" s="66">
        <v>80787.19</v>
      </c>
      <c r="K20" s="21">
        <f t="shared" si="3"/>
        <v>1.3257998652051663E-2</v>
      </c>
      <c r="L20" s="64">
        <v>40</v>
      </c>
      <c r="M20" s="62">
        <f t="shared" si="4"/>
        <v>0.625</v>
      </c>
      <c r="N20" s="65">
        <v>10261.879999999999</v>
      </c>
      <c r="O20" s="66">
        <v>12290.57</v>
      </c>
      <c r="P20" s="63">
        <f t="shared" si="5"/>
        <v>0.40812486115598579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>
        <v>7</v>
      </c>
      <c r="H23" s="20">
        <f t="shared" si="13"/>
        <v>5.8333333333333334E-2</v>
      </c>
      <c r="I23" s="6">
        <v>8337.17</v>
      </c>
      <c r="J23" s="7">
        <v>8337.17</v>
      </c>
      <c r="K23" s="21">
        <f t="shared" si="14"/>
        <v>1.3682143000879911E-3</v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1</v>
      </c>
      <c r="C25" s="17">
        <f t="shared" si="32"/>
        <v>1</v>
      </c>
      <c r="D25" s="18">
        <f t="shared" si="32"/>
        <v>455.23</v>
      </c>
      <c r="E25" s="18">
        <f t="shared" si="32"/>
        <v>550.83000000000004</v>
      </c>
      <c r="F25" s="19">
        <f t="shared" si="32"/>
        <v>1</v>
      </c>
      <c r="G25" s="16">
        <f t="shared" si="32"/>
        <v>120</v>
      </c>
      <c r="H25" s="17">
        <f t="shared" si="32"/>
        <v>1</v>
      </c>
      <c r="I25" s="18">
        <f t="shared" si="32"/>
        <v>5532826.943</v>
      </c>
      <c r="J25" s="18">
        <f t="shared" si="32"/>
        <v>6093467.9600000009</v>
      </c>
      <c r="K25" s="19">
        <f t="shared" si="32"/>
        <v>1</v>
      </c>
      <c r="L25" s="16">
        <f t="shared" si="32"/>
        <v>64</v>
      </c>
      <c r="M25" s="17">
        <f t="shared" si="32"/>
        <v>1</v>
      </c>
      <c r="N25" s="18">
        <f t="shared" si="32"/>
        <v>24992.589999999997</v>
      </c>
      <c r="O25" s="18">
        <f t="shared" si="32"/>
        <v>30114.73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15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33">B13+G13+L13+Q13+AA13+V13</f>
        <v>3</v>
      </c>
      <c r="C34" s="8">
        <f t="shared" ref="C34:C45" si="34">IF(B34,B34/$B$46,"")</f>
        <v>1.6216216216216217E-2</v>
      </c>
      <c r="D34" s="10">
        <f t="shared" ref="D34:D45" si="35">D13+I13+N13+S13+AC13+X13</f>
        <v>5441613.0530000003</v>
      </c>
      <c r="E34" s="11">
        <f t="shared" ref="E34:E45" si="36">E13+J13+O13+T13+AD13+Y13</f>
        <v>5985774.3600000003</v>
      </c>
      <c r="F34" s="21">
        <f t="shared" ref="F34:F42" si="37">IF(E34,E34/$E$46,"")</f>
        <v>0.97740755332192686</v>
      </c>
      <c r="J34" s="99" t="s">
        <v>3</v>
      </c>
      <c r="K34" s="100"/>
      <c r="L34" s="54">
        <f>B25</f>
        <v>1</v>
      </c>
      <c r="M34" s="8">
        <f t="shared" ref="M34:M39" si="38">IF(L34,L34/$L$40,"")</f>
        <v>5.4054054054054057E-3</v>
      </c>
      <c r="N34" s="55">
        <f>D25</f>
        <v>455.23</v>
      </c>
      <c r="O34" s="55">
        <f>E25</f>
        <v>550.83000000000004</v>
      </c>
      <c r="P34" s="56">
        <f t="shared" ref="P34:P39" si="39">IF(O34,O34/$O$40,"")</f>
        <v>8.9944152621936944E-5</v>
      </c>
    </row>
    <row r="35" spans="1:33" s="24" customFormat="1" ht="30" customHeight="1" x14ac:dyDescent="0.2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120</v>
      </c>
      <c r="M35" s="8">
        <f t="shared" si="38"/>
        <v>0.64864864864864868</v>
      </c>
      <c r="N35" s="58">
        <f>I25</f>
        <v>5532826.943</v>
      </c>
      <c r="O35" s="58">
        <f>J25</f>
        <v>6093467.9600000009</v>
      </c>
      <c r="P35" s="56">
        <f t="shared" si="39"/>
        <v>0.99499266959156685</v>
      </c>
    </row>
    <row r="36" spans="1:33" ht="30" customHeight="1" x14ac:dyDescent="0.25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64</v>
      </c>
      <c r="M36" s="8">
        <f t="shared" si="38"/>
        <v>0.34594594594594597</v>
      </c>
      <c r="N36" s="58">
        <f>N25</f>
        <v>24992.589999999997</v>
      </c>
      <c r="O36" s="58">
        <f>O25</f>
        <v>30114.73</v>
      </c>
      <c r="P36" s="56">
        <f t="shared" si="39"/>
        <v>4.9173862558110903E-3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3"/>
        <v>47</v>
      </c>
      <c r="C40" s="8">
        <f t="shared" si="34"/>
        <v>0.25405405405405407</v>
      </c>
      <c r="D40" s="13">
        <f t="shared" si="35"/>
        <v>30535.37</v>
      </c>
      <c r="E40" s="14">
        <f t="shared" si="36"/>
        <v>36393.4</v>
      </c>
      <c r="F40" s="21">
        <f t="shared" si="37"/>
        <v>5.9426202712836995E-3</v>
      </c>
      <c r="G40" s="24"/>
      <c r="J40" s="97" t="s">
        <v>0</v>
      </c>
      <c r="K40" s="98"/>
      <c r="L40" s="79">
        <f>SUM(L34:L39)</f>
        <v>185</v>
      </c>
      <c r="M40" s="17">
        <f>SUM(M34:M39)</f>
        <v>1</v>
      </c>
      <c r="N40" s="80">
        <f>SUM(N34:N39)</f>
        <v>5558274.7630000003</v>
      </c>
      <c r="O40" s="81">
        <f>SUM(O34:O39)</f>
        <v>6124133.5200000014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3"/>
        <v>128</v>
      </c>
      <c r="C41" s="8">
        <f t="shared" si="34"/>
        <v>0.69189189189189193</v>
      </c>
      <c r="D41" s="13">
        <f t="shared" si="35"/>
        <v>77789.17</v>
      </c>
      <c r="E41" s="14">
        <f t="shared" si="36"/>
        <v>93628.59</v>
      </c>
      <c r="F41" s="21">
        <f t="shared" si="37"/>
        <v>1.5288463207771471E-2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3"/>
        <v>7</v>
      </c>
      <c r="C44" s="8">
        <f t="shared" si="34"/>
        <v>3.783783783783784E-2</v>
      </c>
      <c r="D44" s="13">
        <f t="shared" si="35"/>
        <v>8337.17</v>
      </c>
      <c r="E44" s="14">
        <f t="shared" si="36"/>
        <v>8337.17</v>
      </c>
      <c r="F44" s="21">
        <f>IF(E44,E44/$E$46,"")</f>
        <v>1.3613631990179076E-3</v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185</v>
      </c>
      <c r="C46" s="17">
        <f>SUM(C34:C45)</f>
        <v>1</v>
      </c>
      <c r="D46" s="18">
        <f>SUM(D34:D45)</f>
        <v>5558274.7630000003</v>
      </c>
      <c r="E46" s="18">
        <f>SUM(E34:E45)</f>
        <v>6124133.5200000005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25">
      <c r="B48" s="25"/>
      <c r="H48" s="25"/>
      <c r="N48" s="25"/>
    </row>
    <row r="49" spans="2:14" s="24" customFormat="1" ht="15" x14ac:dyDescent="0.25">
      <c r="B49" s="25"/>
      <c r="H49" s="25"/>
      <c r="N49" s="25"/>
    </row>
    <row r="50" spans="2:14" s="24" customFormat="1" ht="15" x14ac:dyDescent="0.25">
      <c r="B50" s="25"/>
      <c r="H50" s="25"/>
      <c r="N50" s="25"/>
    </row>
    <row r="51" spans="2:14" s="24" customFormat="1" ht="15" x14ac:dyDescent="0.25">
      <c r="B51" s="25"/>
      <c r="H51" s="25"/>
      <c r="N51" s="25"/>
    </row>
    <row r="52" spans="2:14" s="24" customFormat="1" ht="15" x14ac:dyDescent="0.2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6" zoomScale="80" zoomScaleNormal="80" workbookViewId="0">
      <selection activeCell="O13" sqref="O13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726562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26953125" style="26" customWidth="1"/>
    <col min="8" max="8" width="10.81640625" style="59" customWidth="1"/>
    <col min="9" max="9" width="17.26953125" style="26" customWidth="1"/>
    <col min="10" max="10" width="20" style="26" customWidth="1"/>
    <col min="11" max="12" width="11.453125" style="26" customWidth="1"/>
    <col min="13" max="13" width="10.7265625" style="26" customWidth="1"/>
    <col min="14" max="14" width="18.81640625" style="59" customWidth="1"/>
    <col min="15" max="15" width="19.726562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26953125" style="26" customWidth="1"/>
    <col min="26" max="26" width="9.726562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45251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Solucions Integrals per als Residus SA (SIRESA)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899999999999999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>
        <v>1</v>
      </c>
      <c r="M13" s="20">
        <f t="shared" ref="M13:M23" si="4">IF(L13,L13/$L$25,"")</f>
        <v>1.6393442622950821E-2</v>
      </c>
      <c r="N13" s="4">
        <v>71239.679999999993</v>
      </c>
      <c r="O13" s="5">
        <v>86200.012799999997</v>
      </c>
      <c r="P13" s="21">
        <f t="shared" ref="P13:P23" si="5">IF(O13,O13/$O$25,"")</f>
        <v>0.35923778501736175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9.9009900990099011E-3</v>
      </c>
      <c r="I15" s="6">
        <v>30000</v>
      </c>
      <c r="J15" s="7">
        <v>36300</v>
      </c>
      <c r="K15" s="21">
        <f t="shared" si="3"/>
        <v>0.34750013856927014</v>
      </c>
      <c r="L15" s="2">
        <v>2</v>
      </c>
      <c r="M15" s="20">
        <f t="shared" si="4"/>
        <v>3.2786885245901641E-2</v>
      </c>
      <c r="N15" s="6">
        <v>112217</v>
      </c>
      <c r="O15" s="7">
        <v>135782.57</v>
      </c>
      <c r="P15" s="21">
        <f t="shared" si="5"/>
        <v>0.56587265020411781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23</v>
      </c>
      <c r="H19" s="20">
        <f t="shared" si="2"/>
        <v>0.22772277227722773</v>
      </c>
      <c r="I19" s="6">
        <v>13758.69</v>
      </c>
      <c r="J19" s="7">
        <v>16230.95</v>
      </c>
      <c r="K19" s="21">
        <f t="shared" si="3"/>
        <v>0.15537899102233871</v>
      </c>
      <c r="L19" s="2">
        <v>20</v>
      </c>
      <c r="M19" s="20">
        <f t="shared" si="4"/>
        <v>0.32786885245901637</v>
      </c>
      <c r="N19" s="6">
        <v>3130.17</v>
      </c>
      <c r="O19" s="7">
        <v>3787.49</v>
      </c>
      <c r="P19" s="21">
        <f t="shared" si="5"/>
        <v>1.5784330815962564E-2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>
        <v>1</v>
      </c>
      <c r="C20" s="62">
        <f t="shared" si="0"/>
        <v>1</v>
      </c>
      <c r="D20" s="65">
        <v>1149.4000000000001</v>
      </c>
      <c r="E20" s="66">
        <v>1390.77</v>
      </c>
      <c r="F20" s="21">
        <f t="shared" si="1"/>
        <v>1</v>
      </c>
      <c r="G20" s="64">
        <v>75</v>
      </c>
      <c r="H20" s="62">
        <f t="shared" si="2"/>
        <v>0.74257425742574257</v>
      </c>
      <c r="I20" s="65">
        <v>42054.720000000001</v>
      </c>
      <c r="J20" s="66">
        <v>50751.95</v>
      </c>
      <c r="K20" s="63">
        <f t="shared" si="3"/>
        <v>0.48584875089974294</v>
      </c>
      <c r="L20" s="64">
        <v>38</v>
      </c>
      <c r="M20" s="62">
        <f t="shared" si="4"/>
        <v>0.62295081967213117</v>
      </c>
      <c r="N20" s="65">
        <v>11721.06</v>
      </c>
      <c r="O20" s="66">
        <v>14182.45</v>
      </c>
      <c r="P20" s="63">
        <f t="shared" si="5"/>
        <v>5.9105233962557867E-2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2</v>
      </c>
      <c r="H23" s="20">
        <f t="shared" si="2"/>
        <v>1.9801980198019802E-2</v>
      </c>
      <c r="I23" s="6">
        <v>1177.49</v>
      </c>
      <c r="J23" s="7">
        <v>1177.49</v>
      </c>
      <c r="K23" s="21">
        <f t="shared" si="3"/>
        <v>1.1272119508648206E-2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1</v>
      </c>
      <c r="C25" s="17">
        <f t="shared" si="22"/>
        <v>1</v>
      </c>
      <c r="D25" s="18">
        <f t="shared" si="22"/>
        <v>1149.4000000000001</v>
      </c>
      <c r="E25" s="18">
        <f t="shared" si="22"/>
        <v>1390.77</v>
      </c>
      <c r="F25" s="19">
        <f t="shared" si="22"/>
        <v>1</v>
      </c>
      <c r="G25" s="16">
        <f t="shared" si="22"/>
        <v>101</v>
      </c>
      <c r="H25" s="17">
        <f t="shared" si="22"/>
        <v>1</v>
      </c>
      <c r="I25" s="18">
        <f t="shared" si="22"/>
        <v>86990.900000000009</v>
      </c>
      <c r="J25" s="18">
        <f t="shared" si="22"/>
        <v>104460.39</v>
      </c>
      <c r="K25" s="19">
        <f t="shared" si="22"/>
        <v>1</v>
      </c>
      <c r="L25" s="16">
        <f t="shared" si="22"/>
        <v>61</v>
      </c>
      <c r="M25" s="17">
        <f t="shared" si="22"/>
        <v>1</v>
      </c>
      <c r="N25" s="18">
        <f t="shared" si="22"/>
        <v>198307.91</v>
      </c>
      <c r="O25" s="18">
        <f t="shared" si="22"/>
        <v>239952.52280000001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23">B13+G13+L13+Q13+AA13+V13</f>
        <v>1</v>
      </c>
      <c r="C34" s="8">
        <f t="shared" ref="C34:C42" si="24">IF(B34,B34/$B$46,"")</f>
        <v>6.1349693251533744E-3</v>
      </c>
      <c r="D34" s="10">
        <f t="shared" ref="D34:D45" si="25">D13+I13+N13+S13+AC13+X13</f>
        <v>71239.679999999993</v>
      </c>
      <c r="E34" s="11">
        <f t="shared" ref="E34:E45" si="26">E13+J13+O13+T13+AD13+Y13</f>
        <v>86200.012799999997</v>
      </c>
      <c r="F34" s="21">
        <f t="shared" ref="F34:F43" si="27">IF(E34,E34/$E$46,"")</f>
        <v>0.24927442097212968</v>
      </c>
      <c r="J34" s="99" t="s">
        <v>3</v>
      </c>
      <c r="K34" s="100"/>
      <c r="L34" s="54">
        <f>B25</f>
        <v>1</v>
      </c>
      <c r="M34" s="8">
        <f>IF(L34,L34/$L$40,"")</f>
        <v>6.1349693251533744E-3</v>
      </c>
      <c r="N34" s="55">
        <f>D25</f>
        <v>1149.4000000000001</v>
      </c>
      <c r="O34" s="55">
        <f>E25</f>
        <v>1390.77</v>
      </c>
      <c r="P34" s="56">
        <f>IF(O34,O34/$O$40,"")</f>
        <v>4.0218484335933736E-3</v>
      </c>
    </row>
    <row r="35" spans="1:33" s="24" customFormat="1" ht="30" customHeight="1" x14ac:dyDescent="0.2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101</v>
      </c>
      <c r="M35" s="8">
        <f>IF(L35,L35/$L$40,"")</f>
        <v>0.61963190184049077</v>
      </c>
      <c r="N35" s="58">
        <f>I25</f>
        <v>86990.900000000009</v>
      </c>
      <c r="O35" s="58">
        <f>J25</f>
        <v>104460.39</v>
      </c>
      <c r="P35" s="56">
        <f>IF(O35,O35/$O$40,"")</f>
        <v>0.30208003903884389</v>
      </c>
    </row>
    <row r="36" spans="1:33" ht="30" customHeight="1" x14ac:dyDescent="0.25">
      <c r="A36" s="41" t="s">
        <v>19</v>
      </c>
      <c r="B36" s="12">
        <f t="shared" si="23"/>
        <v>3</v>
      </c>
      <c r="C36" s="8">
        <f t="shared" si="24"/>
        <v>1.8404907975460124E-2</v>
      </c>
      <c r="D36" s="13">
        <f t="shared" si="25"/>
        <v>142217</v>
      </c>
      <c r="E36" s="14">
        <f t="shared" si="26"/>
        <v>172082.57</v>
      </c>
      <c r="F36" s="21">
        <f t="shared" si="27"/>
        <v>0.49763081933261588</v>
      </c>
      <c r="G36" s="24"/>
      <c r="J36" s="95" t="s">
        <v>2</v>
      </c>
      <c r="K36" s="96"/>
      <c r="L36" s="57">
        <f>L25</f>
        <v>61</v>
      </c>
      <c r="M36" s="8">
        <f>IF(L36,L36/$L$40,"")</f>
        <v>0.37423312883435583</v>
      </c>
      <c r="N36" s="58">
        <f>N25</f>
        <v>198307.91</v>
      </c>
      <c r="O36" s="58">
        <f>O25</f>
        <v>239952.52280000001</v>
      </c>
      <c r="P36" s="56">
        <f>IF(O36,O36/$O$40,"")</f>
        <v>0.69389811252756273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23"/>
        <v>43</v>
      </c>
      <c r="C40" s="8">
        <f t="shared" si="24"/>
        <v>0.26380368098159507</v>
      </c>
      <c r="D40" s="13">
        <f t="shared" si="25"/>
        <v>16888.86</v>
      </c>
      <c r="E40" s="14">
        <f t="shared" si="26"/>
        <v>20018.440000000002</v>
      </c>
      <c r="F40" s="21">
        <f t="shared" si="27"/>
        <v>5.7889609034551329E-2</v>
      </c>
      <c r="G40" s="24"/>
      <c r="J40" s="97" t="s">
        <v>0</v>
      </c>
      <c r="K40" s="98"/>
      <c r="L40" s="79">
        <f>SUM(L34:L39)</f>
        <v>163</v>
      </c>
      <c r="M40" s="17">
        <f>SUM(M34:M39)</f>
        <v>1</v>
      </c>
      <c r="N40" s="80">
        <f>SUM(N34:N39)</f>
        <v>286448.21000000002</v>
      </c>
      <c r="O40" s="81">
        <f>SUM(O34:O39)</f>
        <v>345803.68280000001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23"/>
        <v>114</v>
      </c>
      <c r="C41" s="8">
        <f t="shared" si="24"/>
        <v>0.69938650306748462</v>
      </c>
      <c r="D41" s="13">
        <f t="shared" si="25"/>
        <v>54925.18</v>
      </c>
      <c r="E41" s="14">
        <f t="shared" si="26"/>
        <v>66325.17</v>
      </c>
      <c r="F41" s="21">
        <f t="shared" si="27"/>
        <v>0.19180006835948016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23"/>
        <v>2</v>
      </c>
      <c r="C44" s="8">
        <f t="shared" si="30"/>
        <v>1.2269938650306749E-2</v>
      </c>
      <c r="D44" s="13">
        <f t="shared" si="25"/>
        <v>1177.49</v>
      </c>
      <c r="E44" s="14">
        <f t="shared" si="26"/>
        <v>1177.49</v>
      </c>
      <c r="F44" s="21">
        <f t="shared" ref="F44" si="31">IF(E44,E44/$E$46,"")</f>
        <v>3.4050823012229644E-3</v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163</v>
      </c>
      <c r="C46" s="17">
        <f>SUM(C34:C45)</f>
        <v>1</v>
      </c>
      <c r="D46" s="18">
        <f>SUM(D34:D45)</f>
        <v>286448.20999999996</v>
      </c>
      <c r="E46" s="18">
        <f>SUM(E34:E45)</f>
        <v>345803.68280000001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25">
      <c r="B48" s="25"/>
      <c r="H48" s="25"/>
      <c r="N48" s="25"/>
    </row>
    <row r="49" spans="2:14" s="24" customFormat="1" ht="15" x14ac:dyDescent="0.25">
      <c r="B49" s="25"/>
      <c r="H49" s="25"/>
      <c r="N49" s="25"/>
    </row>
    <row r="50" spans="2:14" s="24" customFormat="1" ht="15" x14ac:dyDescent="0.25">
      <c r="B50" s="25"/>
      <c r="H50" s="25"/>
      <c r="N50" s="25"/>
    </row>
    <row r="51" spans="2:14" s="24" customFormat="1" ht="15" x14ac:dyDescent="0.2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35" zoomScale="80" zoomScaleNormal="80" workbookViewId="0">
      <selection activeCell="G20" sqref="G20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726562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26953125" style="26" customWidth="1"/>
    <col min="8" max="8" width="10.81640625" style="59" customWidth="1"/>
    <col min="9" max="9" width="17.26953125" style="26" customWidth="1"/>
    <col min="10" max="10" width="20" style="26" customWidth="1"/>
    <col min="11" max="12" width="11.453125" style="26" customWidth="1"/>
    <col min="13" max="13" width="10.7265625" style="26" customWidth="1"/>
    <col min="14" max="14" width="18.81640625" style="59" customWidth="1"/>
    <col min="15" max="15" width="19.726562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26953125" style="26" customWidth="1"/>
    <col min="26" max="26" width="9.726562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>
        <v>45322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Solucions Integrals per als Residus SA (SIRESA)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>
        <v>1</v>
      </c>
      <c r="C13" s="20">
        <f t="shared" ref="C13:C21" si="0">IF(B13,B13/$B$25,"")</f>
        <v>1</v>
      </c>
      <c r="D13" s="4">
        <v>113885.23</v>
      </c>
      <c r="E13" s="5">
        <v>137801.12829999998</v>
      </c>
      <c r="F13" s="21">
        <f t="shared" ref="F13:F24" si="1">IF(E13,E13/$E$25,"")</f>
        <v>1</v>
      </c>
      <c r="G13" s="1">
        <v>1</v>
      </c>
      <c r="H13" s="20">
        <f t="shared" ref="H13:H21" si="2">IF(G13,G13/$G$25,"")</f>
        <v>1.0869565217391304E-2</v>
      </c>
      <c r="I13" s="4">
        <v>167400</v>
      </c>
      <c r="J13" s="5">
        <v>184140</v>
      </c>
      <c r="K13" s="21">
        <f t="shared" ref="K13:K21" si="3">IF(J13,J13/$J$25,"")</f>
        <v>0.45403259557306302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3</v>
      </c>
      <c r="H15" s="20">
        <f t="shared" si="2"/>
        <v>3.2608695652173912E-2</v>
      </c>
      <c r="I15" s="6">
        <v>127237.55</v>
      </c>
      <c r="J15" s="7">
        <v>153957.43549999999</v>
      </c>
      <c r="K15" s="21">
        <f t="shared" si="3"/>
        <v>0.37961167615856106</v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13</v>
      </c>
      <c r="H19" s="20">
        <f t="shared" si="2"/>
        <v>0.14130434782608695</v>
      </c>
      <c r="I19" s="6">
        <v>7141.4</v>
      </c>
      <c r="J19" s="7">
        <v>8183.83</v>
      </c>
      <c r="K19" s="21">
        <f t="shared" si="3"/>
        <v>2.0178807302208647E-2</v>
      </c>
      <c r="L19" s="2">
        <v>9</v>
      </c>
      <c r="M19" s="20">
        <f>IF(L19,L19/$L$25,"")</f>
        <v>0.21428571428571427</v>
      </c>
      <c r="N19" s="6">
        <v>10498.17</v>
      </c>
      <c r="O19" s="7">
        <v>12702.79</v>
      </c>
      <c r="P19" s="21">
        <f>IF(O19,O19/$O$25,"")</f>
        <v>0.47399761262153778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75</v>
      </c>
      <c r="H20" s="62">
        <f t="shared" si="2"/>
        <v>0.81521739130434778</v>
      </c>
      <c r="I20" s="65">
        <v>49178.11</v>
      </c>
      <c r="J20" s="66">
        <v>59284.329999999994</v>
      </c>
      <c r="K20" s="63">
        <f t="shared" si="3"/>
        <v>0.14617692096616708</v>
      </c>
      <c r="L20" s="64">
        <v>33</v>
      </c>
      <c r="M20" s="62">
        <f>IF(L20,L20/$L$25,"")</f>
        <v>0.7857142857142857</v>
      </c>
      <c r="N20" s="65">
        <v>11709.150000000001</v>
      </c>
      <c r="O20" s="66">
        <v>14096.480000000003</v>
      </c>
      <c r="P20" s="63">
        <f>IF(O20,O20/$O$25,"")</f>
        <v>0.52600238737846217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40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40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1</v>
      </c>
      <c r="C25" s="17">
        <f t="shared" si="30"/>
        <v>1</v>
      </c>
      <c r="D25" s="18">
        <f t="shared" si="30"/>
        <v>113885.23</v>
      </c>
      <c r="E25" s="18">
        <f t="shared" si="30"/>
        <v>137801.12829999998</v>
      </c>
      <c r="F25" s="19">
        <f t="shared" si="30"/>
        <v>1</v>
      </c>
      <c r="G25" s="16">
        <f t="shared" si="30"/>
        <v>92</v>
      </c>
      <c r="H25" s="17">
        <f t="shared" si="30"/>
        <v>1</v>
      </c>
      <c r="I25" s="18">
        <f t="shared" si="30"/>
        <v>350957.06</v>
      </c>
      <c r="J25" s="18">
        <f t="shared" si="30"/>
        <v>405565.59550000005</v>
      </c>
      <c r="K25" s="19">
        <f t="shared" si="30"/>
        <v>0.99999999999999989</v>
      </c>
      <c r="L25" s="16">
        <f t="shared" si="30"/>
        <v>42</v>
      </c>
      <c r="M25" s="17">
        <f t="shared" si="30"/>
        <v>1</v>
      </c>
      <c r="N25" s="18">
        <f t="shared" si="30"/>
        <v>22207.32</v>
      </c>
      <c r="O25" s="18">
        <f t="shared" si="30"/>
        <v>26799.270000000004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2" si="31">B13+G13+L13+Q13+AA13+V13</f>
        <v>2</v>
      </c>
      <c r="C34" s="8">
        <f t="shared" ref="C34:C45" si="32">IF(B34,B34/$B$46,"")</f>
        <v>1.4814814814814815E-2</v>
      </c>
      <c r="D34" s="10">
        <f t="shared" ref="D34:D42" si="33">D13+I13+N13+S13+AC13+X13</f>
        <v>281285.23</v>
      </c>
      <c r="E34" s="11">
        <f t="shared" ref="E34:E42" si="34">E13+J13+O13+T13+AD13+Y13</f>
        <v>321941.12829999998</v>
      </c>
      <c r="F34" s="21">
        <f t="shared" ref="F34:F42" si="35">IF(E34,E34/$E$46,"")</f>
        <v>0.56464456281292863</v>
      </c>
      <c r="J34" s="99" t="s">
        <v>3</v>
      </c>
      <c r="K34" s="100"/>
      <c r="L34" s="54">
        <f>B25</f>
        <v>1</v>
      </c>
      <c r="M34" s="8">
        <f t="shared" ref="M34:M39" si="36">IF(L34,L34/$L$40,"")</f>
        <v>7.4074074074074077E-3</v>
      </c>
      <c r="N34" s="55">
        <f>D25</f>
        <v>113885.23</v>
      </c>
      <c r="O34" s="55">
        <f>E25</f>
        <v>137801.12829999998</v>
      </c>
      <c r="P34" s="56">
        <f t="shared" ref="P34:P39" si="37">IF(O34,O34/$O$40,"")</f>
        <v>0.24168598232524047</v>
      </c>
    </row>
    <row r="35" spans="1:33" s="24" customFormat="1" ht="30" customHeight="1" x14ac:dyDescent="0.25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92</v>
      </c>
      <c r="M35" s="8">
        <f t="shared" si="36"/>
        <v>0.68148148148148147</v>
      </c>
      <c r="N35" s="58">
        <f>I25</f>
        <v>350957.06</v>
      </c>
      <c r="O35" s="58">
        <f>J25</f>
        <v>405565.59550000005</v>
      </c>
      <c r="P35" s="56">
        <f t="shared" si="37"/>
        <v>0.71131144247487743</v>
      </c>
    </row>
    <row r="36" spans="1:33" ht="30" customHeight="1" x14ac:dyDescent="0.25">
      <c r="A36" s="41" t="s">
        <v>19</v>
      </c>
      <c r="B36" s="12">
        <f t="shared" si="31"/>
        <v>3</v>
      </c>
      <c r="C36" s="8">
        <f t="shared" si="32"/>
        <v>2.2222222222222223E-2</v>
      </c>
      <c r="D36" s="13">
        <f t="shared" si="33"/>
        <v>127237.55</v>
      </c>
      <c r="E36" s="14">
        <f t="shared" si="34"/>
        <v>153957.43549999999</v>
      </c>
      <c r="F36" s="21">
        <f t="shared" si="35"/>
        <v>0.27002212894865213</v>
      </c>
      <c r="G36" s="24"/>
      <c r="J36" s="95" t="s">
        <v>2</v>
      </c>
      <c r="K36" s="96"/>
      <c r="L36" s="57">
        <f>L25</f>
        <v>42</v>
      </c>
      <c r="M36" s="8">
        <f t="shared" si="36"/>
        <v>0.31111111111111112</v>
      </c>
      <c r="N36" s="58">
        <f>N25</f>
        <v>22207.32</v>
      </c>
      <c r="O36" s="58">
        <f>O25</f>
        <v>26799.270000000004</v>
      </c>
      <c r="P36" s="56">
        <f t="shared" si="37"/>
        <v>4.7002575199882081E-2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1"/>
        <v>22</v>
      </c>
      <c r="C40" s="8">
        <f t="shared" si="32"/>
        <v>0.16296296296296298</v>
      </c>
      <c r="D40" s="13">
        <f t="shared" si="33"/>
        <v>17639.57</v>
      </c>
      <c r="E40" s="14">
        <f t="shared" si="34"/>
        <v>20886.620000000003</v>
      </c>
      <c r="F40" s="21">
        <f t="shared" si="35"/>
        <v>3.6632524961365036E-2</v>
      </c>
      <c r="G40" s="24"/>
      <c r="J40" s="97" t="s">
        <v>0</v>
      </c>
      <c r="K40" s="98"/>
      <c r="L40" s="79">
        <f>SUM(L34:L39)</f>
        <v>135</v>
      </c>
      <c r="M40" s="17">
        <f>SUM(M34:M39)</f>
        <v>1</v>
      </c>
      <c r="N40" s="80">
        <f>SUM(N34:N39)</f>
        <v>487049.61</v>
      </c>
      <c r="O40" s="81">
        <f>SUM(O34:O39)</f>
        <v>570165.99380000005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1"/>
        <v>108</v>
      </c>
      <c r="C41" s="8">
        <f t="shared" si="32"/>
        <v>0.8</v>
      </c>
      <c r="D41" s="13">
        <f t="shared" si="33"/>
        <v>60887.26</v>
      </c>
      <c r="E41" s="14">
        <f t="shared" si="34"/>
        <v>73380.81</v>
      </c>
      <c r="F41" s="21">
        <f t="shared" si="35"/>
        <v>0.12870078327705414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135</v>
      </c>
      <c r="C46" s="17">
        <f>SUM(C34:C45)</f>
        <v>1</v>
      </c>
      <c r="D46" s="18">
        <f>SUM(D34:D45)</f>
        <v>487049.61</v>
      </c>
      <c r="E46" s="18">
        <f>SUM(E34:E45)</f>
        <v>570165.99380000005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E34" sqref="E34"/>
    </sheetView>
  </sheetViews>
  <sheetFormatPr defaultColWidth="9.1796875" defaultRowHeight="14.5" x14ac:dyDescent="0.35"/>
  <cols>
    <col min="1" max="1" width="30.453125" style="26" customWidth="1"/>
    <col min="2" max="2" width="11.1796875" style="59" customWidth="1"/>
    <col min="3" max="3" width="10.7265625" style="26" customWidth="1"/>
    <col min="4" max="4" width="19.1796875" style="26" customWidth="1"/>
    <col min="5" max="5" width="19.7265625" style="26" customWidth="1"/>
    <col min="6" max="6" width="11.453125" style="26" customWidth="1"/>
    <col min="7" max="7" width="9.26953125" style="26" customWidth="1"/>
    <col min="8" max="8" width="10.81640625" style="59" customWidth="1"/>
    <col min="9" max="9" width="17.26953125" style="26" customWidth="1"/>
    <col min="10" max="10" width="20" style="26" customWidth="1"/>
    <col min="11" max="11" width="11.453125" style="26" customWidth="1"/>
    <col min="12" max="12" width="11.7265625" style="26" customWidth="1"/>
    <col min="13" max="13" width="10.7265625" style="26" customWidth="1"/>
    <col min="14" max="14" width="20.1796875" style="59" customWidth="1"/>
    <col min="15" max="15" width="19.726562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5.453125" style="26" customWidth="1"/>
    <col min="26" max="26" width="9.726562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5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53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Solucions Integrals per als Residus SA (SIRESA)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45" t="s">
        <v>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7"/>
    </row>
    <row r="11" spans="1:31" ht="30" customHeight="1" thickBot="1" x14ac:dyDescent="0.4">
      <c r="A11" s="148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4">
      <c r="A12" s="149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2023'!B13+'CONTRACTACIO 2n TR 2023'!B13+'CONTRACTACIO 3r TR 2023'!B13+'CONTRACTACIO 4t TR 2023'!B13</f>
        <v>1</v>
      </c>
      <c r="C13" s="20">
        <f t="shared" ref="C13:C24" si="0">IF(B13,B13/$B$25,"")</f>
        <v>0.33333333333333331</v>
      </c>
      <c r="D13" s="10">
        <f>'CONTRACTACIO 1r TR 2023'!D13+'CONTRACTACIO 2n TR 2023'!D13+'CONTRACTACIO 3r TR 2023'!D13+'CONTRACTACIO 4t TR 2023'!D13</f>
        <v>113885.23</v>
      </c>
      <c r="E13" s="10">
        <f>'CONTRACTACIO 1r TR 2023'!E13+'CONTRACTACIO 2n TR 2023'!E13+'CONTRACTACIO 3r TR 2023'!E13+'CONTRACTACIO 4t TR 2023'!E13</f>
        <v>137801.12829999998</v>
      </c>
      <c r="F13" s="21">
        <f t="shared" ref="F13:F24" si="1">IF(E13,E13/$E$25,"")</f>
        <v>0.98610589600174559</v>
      </c>
      <c r="G13" s="9">
        <f>'CONTRACTACIO 1r TR 2023'!G13+'CONTRACTACIO 2n TR 2023'!G13+'CONTRACTACIO 3r TR 2023'!G13+'CONTRACTACIO 4t TR 2023'!G13</f>
        <v>7</v>
      </c>
      <c r="H13" s="20">
        <f t="shared" ref="H13:H24" si="2">IF(G13,G13/$G$25,"")</f>
        <v>1.5317286652078774E-2</v>
      </c>
      <c r="I13" s="10">
        <f>'CONTRACTACIO 1r TR 2023'!I13+'CONTRACTACIO 2n TR 2023'!I13+'CONTRACTACIO 3r TR 2023'!I13+'CONTRACTACIO 4t TR 2023'!I13</f>
        <v>6523250.2530000005</v>
      </c>
      <c r="J13" s="10">
        <f>'CONTRACTACIO 1r TR 2023'!J13+'CONTRACTACIO 2n TR 2023'!J13+'CONTRACTACIO 3r TR 2023'!J13+'CONTRACTACIO 4t TR 2023'!J13</f>
        <v>7181919.8500000006</v>
      </c>
      <c r="K13" s="21">
        <f t="shared" ref="K13:K24" si="3">IF(J13,J13/$J$25,"")</f>
        <v>0.92590663210955726</v>
      </c>
      <c r="L13" s="9">
        <f>'CONTRACTACIO 1r TR 2023'!L13+'CONTRACTACIO 2n TR 2023'!L13+'CONTRACTACIO 3r TR 2023'!L13+'CONTRACTACIO 4t TR 2023'!L13</f>
        <v>2</v>
      </c>
      <c r="M13" s="20">
        <f t="shared" ref="M13:M24" si="4">IF(L13,L13/$L$25,"")</f>
        <v>8.5836909871244635E-3</v>
      </c>
      <c r="N13" s="10">
        <f>'CONTRACTACIO 1r TR 2023'!N13+'CONTRACTACIO 2n TR 2023'!N13+'CONTRACTACIO 3r TR 2023'!N13+'CONTRACTACIO 4t TR 2023'!N13</f>
        <v>184909.97999999998</v>
      </c>
      <c r="O13" s="10">
        <f>'CONTRACTACIO 1r TR 2023'!O13+'CONTRACTACIO 2n TR 2023'!O13+'CONTRACTACIO 3r TR 2023'!O13+'CONTRACTACIO 4t TR 2023'!O13</f>
        <v>223741.07279999999</v>
      </c>
      <c r="P13" s="21">
        <f t="shared" ref="P13:P24" si="5">IF(O13,O13/$O$25,"")</f>
        <v>0.46389161297373327</v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5</v>
      </c>
      <c r="H15" s="20">
        <f t="shared" si="2"/>
        <v>1.0940919037199124E-2</v>
      </c>
      <c r="I15" s="13">
        <f>'CONTRACTACIO 1r TR 2023'!I15+'CONTRACTACIO 2n TR 2023'!I15+'CONTRACTACIO 3r TR 2023'!I15+'CONTRACTACIO 4t TR 2023'!I15</f>
        <v>169844.99</v>
      </c>
      <c r="J15" s="13">
        <f>'CONTRACTACIO 1r TR 2023'!J15+'CONTRACTACIO 2n TR 2023'!J15+'CONTRACTACIO 3r TR 2023'!J15+'CONTRACTACIO 4t TR 2023'!J15</f>
        <v>205512.43549999999</v>
      </c>
      <c r="K15" s="21">
        <f t="shared" si="3"/>
        <v>2.6495050207283724E-2</v>
      </c>
      <c r="L15" s="9">
        <f>'CONTRACTACIO 1r TR 2023'!L15+'CONTRACTACIO 2n TR 2023'!L15+'CONTRACTACIO 3r TR 2023'!L15+'CONTRACTACIO 4t TR 2023'!L15</f>
        <v>2</v>
      </c>
      <c r="M15" s="20">
        <f t="shared" si="4"/>
        <v>8.5836909871244635E-3</v>
      </c>
      <c r="N15" s="13">
        <f>'CONTRACTACIO 1r TR 2023'!N15+'CONTRACTACIO 2n TR 2023'!N15+'CONTRACTACIO 3r TR 2023'!N15+'CONTRACTACIO 4t TR 2023'!N15</f>
        <v>112217</v>
      </c>
      <c r="O15" s="13">
        <f>'CONTRACTACIO 1r TR 2023'!O15+'CONTRACTACIO 2n TR 2023'!O15+'CONTRACTACIO 3r TR 2023'!O15+'CONTRACTACIO 4t TR 2023'!O15</f>
        <v>135782.57</v>
      </c>
      <c r="P15" s="21">
        <f t="shared" si="5"/>
        <v>0.28152361398268427</v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0</v>
      </c>
      <c r="H18" s="20" t="str">
        <f t="shared" si="2"/>
        <v/>
      </c>
      <c r="I18" s="13">
        <f>'CONTRACTACIO 1r TR 2023'!I18+'CONTRACTACIO 2n TR 2023'!I18+'CONTRACTACIO 3r TR 2023'!I18+'CONTRACTACIO 4t TR 2023'!I18</f>
        <v>0</v>
      </c>
      <c r="J18" s="13">
        <f>'CONTRACTACIO 1r TR 2023'!J18+'CONTRACTACIO 2n TR 2023'!J18+'CONTRACTACIO 3r TR 2023'!J18+'CONTRACTACIO 4t TR 2023'!J18</f>
        <v>0</v>
      </c>
      <c r="K18" s="21" t="str">
        <f t="shared" si="3"/>
        <v/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76</v>
      </c>
      <c r="H19" s="20">
        <f t="shared" si="2"/>
        <v>0.16630196936542668</v>
      </c>
      <c r="I19" s="13">
        <f>'CONTRACTACIO 1r TR 2023'!I19+'CONTRACTACIO 2n TR 2023'!I19+'CONTRACTACIO 3r TR 2023'!I19+'CONTRACTACIO 4t TR 2023'!I19</f>
        <v>44511.950000000004</v>
      </c>
      <c r="J19" s="13">
        <f>'CONTRACTACIO 1r TR 2023'!J19+'CONTRACTACIO 2n TR 2023'!J19+'CONTRACTACIO 3r TR 2023'!J19+'CONTRACTACIO 4t TR 2023'!J19</f>
        <v>51861.320000000007</v>
      </c>
      <c r="K19" s="21">
        <f t="shared" si="3"/>
        <v>6.6860590400428972E-3</v>
      </c>
      <c r="L19" s="9">
        <f>'CONTRACTACIO 1r TR 2023'!L19+'CONTRACTACIO 2n TR 2023'!L19+'CONTRACTACIO 3r TR 2023'!L19+'CONTRACTACIO 4t TR 2023'!L19</f>
        <v>80</v>
      </c>
      <c r="M19" s="20">
        <f t="shared" si="4"/>
        <v>0.34334763948497854</v>
      </c>
      <c r="N19" s="13">
        <f>'CONTRACTACIO 1r TR 2023'!N19+'CONTRACTACIO 2n TR 2023'!N19+'CONTRACTACIO 3r TR 2023'!N19+'CONTRACTACIO 4t TR 2023'!N19</f>
        <v>34556.089999999997</v>
      </c>
      <c r="O19" s="13">
        <f>'CONTRACTACIO 1r TR 2023'!O19+'CONTRACTACIO 2n TR 2023'!O19+'CONTRACTACIO 3r TR 2023'!O19+'CONTRACTACIO 4t TR 2023'!O19</f>
        <v>41812.86</v>
      </c>
      <c r="P19" s="21">
        <f t="shared" si="5"/>
        <v>8.6692330673605739E-2</v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2023'!B20+'CONTRACTACIO 2n TR 2023'!B20+'CONTRACTACIO 3r TR 2023'!B20+'CONTRACTACIO 4t TR 2023'!B20</f>
        <v>2</v>
      </c>
      <c r="C20" s="20">
        <f t="shared" si="0"/>
        <v>0.66666666666666663</v>
      </c>
      <c r="D20" s="13">
        <f>'CONTRACTACIO 1r TR 2023'!D20+'CONTRACTACIO 2n TR 2023'!D20+'CONTRACTACIO 3r TR 2023'!D20+'CONTRACTACIO 4t TR 2023'!D20</f>
        <v>1604.63</v>
      </c>
      <c r="E20" s="13">
        <f>'CONTRACTACIO 1r TR 2023'!E20+'CONTRACTACIO 2n TR 2023'!E20+'CONTRACTACIO 3r TR 2023'!E20+'CONTRACTACIO 4t TR 2023'!E20</f>
        <v>1941.6</v>
      </c>
      <c r="F20" s="21">
        <f t="shared" si="1"/>
        <v>1.3894103998254342E-2</v>
      </c>
      <c r="G20" s="9">
        <f>'CONTRACTACIO 1r TR 2023'!G20+'CONTRACTACIO 2n TR 2023'!G20+'CONTRACTACIO 3r TR 2023'!G20+'CONTRACTACIO 4t TR 2023'!G20</f>
        <v>360</v>
      </c>
      <c r="H20" s="20">
        <f t="shared" si="2"/>
        <v>0.78774617067833697</v>
      </c>
      <c r="I20" s="13">
        <f>'CONTRACTACIO 1r TR 2023'!I20+'CONTRACTACIO 2n TR 2023'!I20+'CONTRACTACIO 3r TR 2023'!I20+'CONTRACTACIO 4t TR 2023'!I20</f>
        <v>256152.91999999998</v>
      </c>
      <c r="J20" s="13">
        <f>'CONTRACTACIO 1r TR 2023'!J20+'CONTRACTACIO 2n TR 2023'!J20+'CONTRACTACIO 3r TR 2023'!J20+'CONTRACTACIO 4t TR 2023'!J20</f>
        <v>307826.80000000005</v>
      </c>
      <c r="K20" s="21">
        <f t="shared" si="3"/>
        <v>3.9685610757834104E-2</v>
      </c>
      <c r="L20" s="9">
        <f>'CONTRACTACIO 1r TR 2023'!L20+'CONTRACTACIO 2n TR 2023'!L20+'CONTRACTACIO 3r TR 2023'!L20+'CONTRACTACIO 4t TR 2023'!L20</f>
        <v>149</v>
      </c>
      <c r="M20" s="20">
        <f t="shared" si="4"/>
        <v>0.63948497854077258</v>
      </c>
      <c r="N20" s="13">
        <f>'CONTRACTACIO 1r TR 2023'!N20+'CONTRACTACIO 2n TR 2023'!N20+'CONTRACTACIO 3r TR 2023'!N20+'CONTRACTACIO 4t TR 2023'!N20</f>
        <v>68999.97</v>
      </c>
      <c r="O20" s="13">
        <f>'CONTRACTACIO 1r TR 2023'!O20+'CONTRACTACIO 2n TR 2023'!O20+'CONTRACTACIO 3r TR 2023'!O20+'CONTRACTACIO 4t TR 2023'!O20</f>
        <v>80976.75</v>
      </c>
      <c r="P20" s="21">
        <f t="shared" si="5"/>
        <v>0.16789244236997669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0" customFormat="1" ht="40" hidden="1" customHeight="1" x14ac:dyDescent="0.25">
      <c r="A21" s="44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40" customHeight="1" x14ac:dyDescent="0.25">
      <c r="A22" s="86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77">
        <f>'CONTRACTACIO 1r TR 2023'!B23+'CONTRACTACIO 2n TR 2023'!B23+'CONTRACTACIO 3r TR 2023'!B23+'CONTRACTACIO 4t TR 2023'!B23</f>
        <v>0</v>
      </c>
      <c r="C23" s="62" t="str">
        <f t="shared" si="0"/>
        <v/>
      </c>
      <c r="D23" s="73">
        <f>'CONTRACTACIO 1r TR 2023'!D23+'CONTRACTACIO 2n TR 2023'!D23+'CONTRACTACIO 3r TR 2023'!D23+'CONTRACTACIO 4t TR 2023'!D23</f>
        <v>0</v>
      </c>
      <c r="E23" s="74">
        <f>'CONTRACTACIO 1r TR 2023'!E23+'CONTRACTACIO 2n TR 2023'!E23+'CONTRACTACIO 3r TR 2023'!E23+'CONTRACTACIO 4t TR 2023'!E23</f>
        <v>0</v>
      </c>
      <c r="F23" s="63" t="str">
        <f t="shared" si="1"/>
        <v/>
      </c>
      <c r="G23" s="77">
        <f>'CONTRACTACIO 1r TR 2023'!G23+'CONTRACTACIO 2n TR 2023'!G23+'CONTRACTACIO 3r TR 2023'!G23+'CONTRACTACIO 4t TR 2023'!G23</f>
        <v>9</v>
      </c>
      <c r="H23" s="62">
        <f t="shared" si="2"/>
        <v>1.9693654266958426E-2</v>
      </c>
      <c r="I23" s="73">
        <f>'CONTRACTACIO 1r TR 2023'!I23+'CONTRACTACIO 2n TR 2023'!I23+'CONTRACTACIO 3r TR 2023'!I23+'CONTRACTACIO 4t TR 2023'!I23</f>
        <v>9514.66</v>
      </c>
      <c r="J23" s="74">
        <f>'CONTRACTACIO 1r TR 2023'!J23+'CONTRACTACIO 2n TR 2023'!J23+'CONTRACTACIO 3r TR 2023'!J23+'CONTRACTACIO 4t TR 2023'!J23</f>
        <v>9514.66</v>
      </c>
      <c r="K23" s="63">
        <f t="shared" si="3"/>
        <v>1.226647885282028E-3</v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0</v>
      </c>
      <c r="AB23" s="20" t="str">
        <f t="shared" si="10"/>
        <v/>
      </c>
      <c r="AC23" s="73">
        <f>'CONTRACTACIO 1r TR 2023'!X23+'CONTRACTACIO 2n TR 2023'!X23+'CONTRACTACIO 3r TR 2023'!X23+'CONTRACTACIO 4t TR 2023'!X23</f>
        <v>0</v>
      </c>
      <c r="AD23" s="74">
        <f>'CONTRACTACIO 1r TR 2023'!Y23+'CONTRACTACIO 2n TR 2023'!Y23+'CONTRACTACIO 3r TR 2023'!Y23+'CONTRACTACIO 4t TR 2023'!Y23</f>
        <v>0</v>
      </c>
      <c r="AE23" s="63" t="str">
        <f t="shared" si="11"/>
        <v/>
      </c>
    </row>
    <row r="24" spans="1:31" s="40" customFormat="1" ht="36" customHeight="1" x14ac:dyDescent="0.35">
      <c r="A24" s="90" t="s">
        <v>52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4">
      <c r="A25" s="78" t="s">
        <v>0</v>
      </c>
      <c r="B25" s="16">
        <f t="shared" ref="B25:AE25" si="12">SUM(B13:B24)</f>
        <v>3</v>
      </c>
      <c r="C25" s="17">
        <f t="shared" si="12"/>
        <v>1</v>
      </c>
      <c r="D25" s="18">
        <f t="shared" si="12"/>
        <v>115489.86</v>
      </c>
      <c r="E25" s="18">
        <f t="shared" si="12"/>
        <v>139742.72829999999</v>
      </c>
      <c r="F25" s="19">
        <f t="shared" si="12"/>
        <v>0.99999999999999989</v>
      </c>
      <c r="G25" s="16">
        <f t="shared" si="12"/>
        <v>457</v>
      </c>
      <c r="H25" s="17">
        <f t="shared" si="12"/>
        <v>1</v>
      </c>
      <c r="I25" s="18">
        <f t="shared" si="12"/>
        <v>7003274.773000001</v>
      </c>
      <c r="J25" s="18">
        <f t="shared" si="12"/>
        <v>7756635.0655000005</v>
      </c>
      <c r="K25" s="19">
        <f t="shared" si="12"/>
        <v>1</v>
      </c>
      <c r="L25" s="16">
        <f t="shared" si="12"/>
        <v>233</v>
      </c>
      <c r="M25" s="17">
        <f t="shared" si="12"/>
        <v>1</v>
      </c>
      <c r="N25" s="18">
        <f t="shared" si="12"/>
        <v>400683.03999999992</v>
      </c>
      <c r="O25" s="18">
        <f t="shared" si="12"/>
        <v>482313.25280000002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5">
      <c r="B26" s="25"/>
      <c r="H26" s="25"/>
      <c r="N26" s="25"/>
    </row>
    <row r="27" spans="1:31" s="47" customFormat="1" ht="34.15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5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5">
      <c r="A31" s="150" t="s">
        <v>10</v>
      </c>
      <c r="B31" s="153" t="s">
        <v>17</v>
      </c>
      <c r="C31" s="154"/>
      <c r="D31" s="154"/>
      <c r="E31" s="154"/>
      <c r="F31" s="155"/>
      <c r="G31" s="24"/>
      <c r="H31" s="47"/>
      <c r="I31" s="47"/>
      <c r="J31" s="159" t="s">
        <v>15</v>
      </c>
      <c r="K31" s="160"/>
      <c r="L31" s="153" t="s">
        <v>16</v>
      </c>
      <c r="M31" s="154"/>
      <c r="N31" s="154"/>
      <c r="O31" s="154"/>
      <c r="P31" s="155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4">
      <c r="A32" s="151"/>
      <c r="B32" s="156"/>
      <c r="C32" s="157"/>
      <c r="D32" s="157"/>
      <c r="E32" s="157"/>
      <c r="F32" s="158"/>
      <c r="G32" s="24"/>
      <c r="J32" s="161"/>
      <c r="K32" s="162"/>
      <c r="L32" s="165"/>
      <c r="M32" s="166"/>
      <c r="N32" s="166"/>
      <c r="O32" s="166"/>
      <c r="P32" s="167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15" customHeight="1" thickBot="1" x14ac:dyDescent="0.4">
      <c r="A33" s="152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3"/>
      <c r="K33" s="164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5" customHeight="1" x14ac:dyDescent="0.35">
      <c r="A34" s="39" t="s">
        <v>25</v>
      </c>
      <c r="B34" s="9">
        <f t="shared" ref="B34:B43" si="13">B13+G13+L13+Q13+V13+AA13</f>
        <v>10</v>
      </c>
      <c r="C34" s="8">
        <f t="shared" ref="C34:C40" si="14">IF(B34,B34/$B$46,"")</f>
        <v>1.443001443001443E-2</v>
      </c>
      <c r="D34" s="10">
        <f t="shared" ref="D34:D43" si="15">D13+I13+N13+S13+X13+AC13</f>
        <v>6822045.4630000014</v>
      </c>
      <c r="E34" s="11">
        <f t="shared" ref="E34:E43" si="16">E13+J13+O13+T13+Y13+AD13</f>
        <v>7543462.0511000007</v>
      </c>
      <c r="F34" s="21">
        <f t="shared" ref="F34:F40" si="17">IF(E34,E34/$E$46,"")</f>
        <v>0.90031509804399235</v>
      </c>
      <c r="J34" s="99" t="s">
        <v>3</v>
      </c>
      <c r="K34" s="100"/>
      <c r="L34" s="54">
        <f>B25</f>
        <v>3</v>
      </c>
      <c r="M34" s="8">
        <f t="shared" ref="M34:M39" si="18">IF(L34,L34/$L$40,"")</f>
        <v>4.329004329004329E-3</v>
      </c>
      <c r="N34" s="55">
        <f>D25</f>
        <v>115489.86</v>
      </c>
      <c r="O34" s="55">
        <f>E25</f>
        <v>139742.72829999999</v>
      </c>
      <c r="P34" s="56">
        <f t="shared" ref="P34:P39" si="19">IF(O34,O34/$O$40,"")</f>
        <v>1.6678348386733554E-2</v>
      </c>
    </row>
    <row r="35" spans="1:33" s="24" customFormat="1" ht="30" customHeight="1" x14ac:dyDescent="0.3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457</v>
      </c>
      <c r="M35" s="8">
        <f t="shared" si="18"/>
        <v>0.6594516594516594</v>
      </c>
      <c r="N35" s="58">
        <f>I25</f>
        <v>7003274.773000001</v>
      </c>
      <c r="O35" s="58">
        <f>J25</f>
        <v>7756635.0655000005</v>
      </c>
      <c r="P35" s="56">
        <f t="shared" si="19"/>
        <v>0.92575737932807245</v>
      </c>
    </row>
    <row r="36" spans="1:33" s="24" customFormat="1" ht="30" customHeight="1" x14ac:dyDescent="0.35">
      <c r="A36" s="41" t="s">
        <v>19</v>
      </c>
      <c r="B36" s="12">
        <f t="shared" si="13"/>
        <v>7</v>
      </c>
      <c r="C36" s="8">
        <f t="shared" si="14"/>
        <v>1.0101010101010102E-2</v>
      </c>
      <c r="D36" s="13">
        <f t="shared" si="15"/>
        <v>282061.99</v>
      </c>
      <c r="E36" s="14">
        <f t="shared" si="16"/>
        <v>341295.00549999997</v>
      </c>
      <c r="F36" s="21">
        <f t="shared" si="17"/>
        <v>4.0733690215071776E-2</v>
      </c>
      <c r="J36" s="95" t="s">
        <v>2</v>
      </c>
      <c r="K36" s="96"/>
      <c r="L36" s="57">
        <f>L25</f>
        <v>233</v>
      </c>
      <c r="M36" s="8">
        <f t="shared" si="18"/>
        <v>0.3362193362193362</v>
      </c>
      <c r="N36" s="58">
        <f>N25</f>
        <v>400683.03999999992</v>
      </c>
      <c r="O36" s="58">
        <f>O25</f>
        <v>482313.25280000002</v>
      </c>
      <c r="P36" s="56">
        <f t="shared" si="19"/>
        <v>5.7564272285194062E-2</v>
      </c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156</v>
      </c>
      <c r="C40" s="8">
        <f t="shared" si="14"/>
        <v>0.22510822510822512</v>
      </c>
      <c r="D40" s="13">
        <f t="shared" si="15"/>
        <v>79068.040000000008</v>
      </c>
      <c r="E40" s="14">
        <f t="shared" si="16"/>
        <v>93674.180000000008</v>
      </c>
      <c r="F40" s="21">
        <f t="shared" si="17"/>
        <v>1.1180049422876401E-2</v>
      </c>
      <c r="G40" s="24"/>
      <c r="H40" s="24"/>
      <c r="I40" s="24"/>
      <c r="J40" s="97" t="s">
        <v>0</v>
      </c>
      <c r="K40" s="98"/>
      <c r="L40" s="79">
        <f>SUM(L34:L39)</f>
        <v>693</v>
      </c>
      <c r="M40" s="17">
        <f>SUM(M34:M39)</f>
        <v>0.99999999999999989</v>
      </c>
      <c r="N40" s="80">
        <f>SUM(N34:N39)</f>
        <v>7519447.6730000013</v>
      </c>
      <c r="O40" s="81">
        <f>SUM(O34:O39)</f>
        <v>8378691.0466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511</v>
      </c>
      <c r="C41" s="8">
        <f>IF(B41,B41/$B$46,"")</f>
        <v>0.73737373737373735</v>
      </c>
      <c r="D41" s="13">
        <f t="shared" si="15"/>
        <v>326757.52</v>
      </c>
      <c r="E41" s="14">
        <f t="shared" si="16"/>
        <v>390745.15</v>
      </c>
      <c r="F41" s="21">
        <f>IF(E41,E41/$E$46,"")</f>
        <v>4.6635583986422431E-2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25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5">
      <c r="A44" s="88" t="s">
        <v>47</v>
      </c>
      <c r="B44" s="12">
        <f t="shared" ref="B44" si="20">B23+G23+L23+Q23+V23+AA23</f>
        <v>9</v>
      </c>
      <c r="C44" s="8">
        <f>IF(B44,B44/$B$46,"")</f>
        <v>1.2987012987012988E-2</v>
      </c>
      <c r="D44" s="13">
        <f t="shared" ref="D44" si="21">D23+I23+N23+S23+X23+AC23</f>
        <v>9514.66</v>
      </c>
      <c r="E44" s="14">
        <f t="shared" ref="E44" si="22">E23+J23+O23+T23+Y23+AD23</f>
        <v>9514.66</v>
      </c>
      <c r="F44" s="21">
        <f>IF(E44,E44/$E$46,"")</f>
        <v>1.1355783316370121E-3</v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4">
      <c r="A46" s="61" t="s">
        <v>0</v>
      </c>
      <c r="B46" s="16">
        <f>SUM(B34:B45)</f>
        <v>693</v>
      </c>
      <c r="C46" s="17">
        <f>SUM(C34:C45)</f>
        <v>1</v>
      </c>
      <c r="D46" s="18">
        <f>SUM(D34:D45)</f>
        <v>7519447.6730000023</v>
      </c>
      <c r="E46" s="18">
        <f>SUM(E34:E45)</f>
        <v>8378691.0466000009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5" customHeigh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1:21" s="24" customFormat="1" x14ac:dyDescent="0.35">
      <c r="B97" s="25"/>
      <c r="H97" s="25"/>
      <c r="N97" s="25"/>
    </row>
    <row r="98" spans="1:21" s="24" customFormat="1" x14ac:dyDescent="0.35">
      <c r="B98" s="25"/>
      <c r="H98" s="25"/>
      <c r="N98" s="25"/>
    </row>
    <row r="99" spans="1:21" s="24" customFormat="1" x14ac:dyDescent="0.35">
      <c r="B99" s="25"/>
      <c r="H99" s="25"/>
      <c r="N99" s="25"/>
    </row>
    <row r="100" spans="1:21" s="24" customFormat="1" x14ac:dyDescent="0.35">
      <c r="B100" s="25"/>
      <c r="H100" s="25"/>
      <c r="N100" s="25"/>
    </row>
    <row r="101" spans="1:21" s="24" customFormat="1" x14ac:dyDescent="0.35">
      <c r="B101" s="25"/>
      <c r="H101" s="25"/>
      <c r="N101" s="25"/>
    </row>
    <row r="102" spans="1:21" s="24" customFormat="1" x14ac:dyDescent="0.35">
      <c r="B102" s="25"/>
      <c r="H102" s="25"/>
      <c r="N102" s="25"/>
    </row>
    <row r="103" spans="1:21" s="24" customFormat="1" x14ac:dyDescent="0.35">
      <c r="B103" s="25"/>
      <c r="H103" s="25"/>
      <c r="N103" s="25"/>
    </row>
    <row r="104" spans="1:21" s="24" customFormat="1" x14ac:dyDescent="0.35">
      <c r="B104" s="25"/>
      <c r="H104" s="25"/>
      <c r="N104" s="25"/>
    </row>
    <row r="105" spans="1:21" s="24" customFormat="1" x14ac:dyDescent="0.35">
      <c r="B105" s="25"/>
      <c r="H105" s="25"/>
      <c r="N105" s="25"/>
    </row>
    <row r="106" spans="1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9B9B56904BF949B5686BF4A38EDA2A" ma:contentTypeVersion="18" ma:contentTypeDescription="Crear nuevo documento." ma:contentTypeScope="" ma:versionID="df6c8151b2666437b2fa8e9fadb6c62b">
  <xsd:schema xmlns:xsd="http://www.w3.org/2001/XMLSchema" xmlns:xs="http://www.w3.org/2001/XMLSchema" xmlns:p="http://schemas.microsoft.com/office/2006/metadata/properties" xmlns:ns2="0cc523da-d425-4f99-a8e5-5c2e3b2a633d" xmlns:ns3="fe2c56db-766c-4c36-b3e5-267db87031a2" targetNamespace="http://schemas.microsoft.com/office/2006/metadata/properties" ma:root="true" ma:fieldsID="c8a3f33d32cd98e40340a8aa852311ca" ns2:_="" ns3:_="">
    <xsd:import namespace="0cc523da-d425-4f99-a8e5-5c2e3b2a633d"/>
    <xsd:import namespace="fe2c56db-766c-4c36-b3e5-267db8703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523da-d425-4f99-a8e5-5c2e3b2a63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9b152b31-2f70-47a2-955d-47e10eaa1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c56db-766c-4c36-b3e5-267db87031a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1a09c49-242a-4d4c-82d1-3bbd2dc8038b}" ma:internalName="TaxCatchAll" ma:showField="CatchAllData" ma:web="fe2c56db-766c-4c36-b3e5-267db87031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66DB4C-4A2C-488C-872E-938609A040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c523da-d425-4f99-a8e5-5c2e3b2a633d"/>
    <ds:schemaRef ds:uri="fe2c56db-766c-4c36-b3e5-267db8703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2E71B2-438E-425C-9ACD-9DC48E96FD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2024-03-13T13:44:04Z</dcterms:modified>
</cp:coreProperties>
</file>