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MPORTANTES\PORTAL TRANSPARENCIA\TERSA\AÑO_2023\REVISADO CON POL\"/>
    </mc:Choice>
  </mc:AlternateContent>
  <xr:revisionPtr revIDLastSave="0" documentId="13_ncr:1_{F5D4421D-56B4-4F52-B40D-39BABB48F4C8}" xr6:coauthVersionLast="47" xr6:coauthVersionMax="47" xr10:uidLastSave="{00000000-0000-0000-0000-000000000000}"/>
  <bookViews>
    <workbookView xWindow="-108" yWindow="-108" windowWidth="23256" windowHeight="13176" tabRatio="700" firstSheet="1" activeTab="4" xr2:uid="{00000000-000D-0000-FFFF-FFFF00000000}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/>
  <c r="O23" i="7"/>
  <c r="P23" i="7"/>
  <c r="N23" i="7"/>
  <c r="L23" i="7"/>
  <c r="M23" i="7"/>
  <c r="J23" i="7"/>
  <c r="I23" i="7"/>
  <c r="G23" i="7"/>
  <c r="E23" i="7"/>
  <c r="D23" i="7"/>
  <c r="B23" i="7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/>
  <c r="T22" i="7"/>
  <c r="U22" i="7"/>
  <c r="S22" i="7"/>
  <c r="Q22" i="7"/>
  <c r="R22" i="7"/>
  <c r="O22" i="7"/>
  <c r="P22" i="7" s="1"/>
  <c r="N22" i="7"/>
  <c r="L22" i="7"/>
  <c r="M22" i="7"/>
  <c r="J22" i="7"/>
  <c r="I22" i="7"/>
  <c r="G22" i="7"/>
  <c r="B43" i="7" s="1"/>
  <c r="C43" i="7" s="1"/>
  <c r="E22" i="7"/>
  <c r="E43" i="7" s="1"/>
  <c r="F43" i="7" s="1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D43" i="7"/>
  <c r="B25" i="1"/>
  <c r="B16" i="7"/>
  <c r="C16" i="7"/>
  <c r="D16" i="7"/>
  <c r="J24" i="7"/>
  <c r="E24" i="7"/>
  <c r="O24" i="7"/>
  <c r="P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 s="1"/>
  <c r="AD15" i="7"/>
  <c r="AE15" i="7" s="1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/>
  <c r="E19" i="7"/>
  <c r="T19" i="7"/>
  <c r="U19" i="7" s="1"/>
  <c r="Y19" i="7"/>
  <c r="Z19" i="7" s="1"/>
  <c r="I24" i="7"/>
  <c r="D24" i="7"/>
  <c r="D45" i="7" s="1"/>
  <c r="N24" i="7"/>
  <c r="S24" i="7"/>
  <c r="X24" i="7"/>
  <c r="AC24" i="7"/>
  <c r="I16" i="7"/>
  <c r="N16" i="7"/>
  <c r="S16" i="7"/>
  <c r="X16" i="7"/>
  <c r="D37" i="7" s="1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D35" i="7" s="1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AC25" i="7" s="1"/>
  <c r="N38" i="7" s="1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 s="1"/>
  <c r="AA24" i="7"/>
  <c r="AB24" i="7"/>
  <c r="G16" i="7"/>
  <c r="L16" i="7"/>
  <c r="Q16" i="7"/>
  <c r="V16" i="7"/>
  <c r="W16" i="7"/>
  <c r="AA16" i="7"/>
  <c r="AB16" i="7" s="1"/>
  <c r="B13" i="7"/>
  <c r="G13" i="7"/>
  <c r="L13" i="7"/>
  <c r="Q13" i="7"/>
  <c r="V13" i="7"/>
  <c r="W13" i="7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 s="1"/>
  <c r="V14" i="7"/>
  <c r="W14" i="7" s="1"/>
  <c r="AA14" i="7"/>
  <c r="AB14" i="7"/>
  <c r="G15" i="7"/>
  <c r="L15" i="7"/>
  <c r="B15" i="7"/>
  <c r="Q15" i="7"/>
  <c r="V15" i="7"/>
  <c r="W15" i="7" s="1"/>
  <c r="AA15" i="7"/>
  <c r="AB15" i="7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/>
  <c r="V18" i="7"/>
  <c r="W18" i="7" s="1"/>
  <c r="G19" i="7"/>
  <c r="L19" i="7"/>
  <c r="AA19" i="7"/>
  <c r="B19" i="7"/>
  <c r="Q19" i="7"/>
  <c r="R19" i="7" s="1"/>
  <c r="V19" i="7"/>
  <c r="W19" i="7"/>
  <c r="U18" i="7"/>
  <c r="R15" i="7"/>
  <c r="J25" i="6"/>
  <c r="K20" i="6" s="1"/>
  <c r="E25" i="6"/>
  <c r="O34" i="6" s="1"/>
  <c r="O25" i="6"/>
  <c r="O36" i="6" s="1"/>
  <c r="Y25" i="6"/>
  <c r="O38" i="6" s="1"/>
  <c r="P38" i="6" s="1"/>
  <c r="T25" i="6"/>
  <c r="O37" i="6" s="1"/>
  <c r="P37" i="6" s="1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20" i="6" s="1"/>
  <c r="H15" i="6"/>
  <c r="B25" i="6"/>
  <c r="L34" i="6" s="1"/>
  <c r="L25" i="6"/>
  <c r="M20" i="6" s="1"/>
  <c r="L36" i="6"/>
  <c r="V25" i="6"/>
  <c r="L38" i="6"/>
  <c r="M38" i="6" s="1"/>
  <c r="Q25" i="6"/>
  <c r="L37" i="6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25" i="6" s="1"/>
  <c r="AB18" i="6"/>
  <c r="AB19" i="6"/>
  <c r="AB20" i="6"/>
  <c r="AB21" i="6"/>
  <c r="AB24" i="6"/>
  <c r="Z13" i="6"/>
  <c r="Z14" i="6"/>
  <c r="Z15" i="6"/>
  <c r="Z25" i="6" s="1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25" i="6" s="1"/>
  <c r="R17" i="6"/>
  <c r="R18" i="6"/>
  <c r="R19" i="6"/>
  <c r="R20" i="6"/>
  <c r="R21" i="6"/>
  <c r="R24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C19" i="5" s="1"/>
  <c r="L34" i="5"/>
  <c r="G25" i="5"/>
  <c r="H20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25" i="5" s="1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25" i="5" s="1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6" i="5"/>
  <c r="M17" i="5"/>
  <c r="M21" i="5"/>
  <c r="K16" i="5"/>
  <c r="K17" i="5"/>
  <c r="H16" i="5"/>
  <c r="H17" i="5"/>
  <c r="H21" i="5"/>
  <c r="F13" i="5"/>
  <c r="F14" i="5"/>
  <c r="F16" i="5"/>
  <c r="F17" i="5"/>
  <c r="F18" i="5"/>
  <c r="C15" i="5"/>
  <c r="C16" i="5"/>
  <c r="C17" i="5"/>
  <c r="C18" i="5"/>
  <c r="C21" i="5"/>
  <c r="E45" i="4"/>
  <c r="E34" i="4"/>
  <c r="E35" i="4"/>
  <c r="E36" i="4"/>
  <c r="E37" i="4"/>
  <c r="E38" i="4"/>
  <c r="E39" i="4"/>
  <c r="E40" i="4"/>
  <c r="E41" i="4"/>
  <c r="E42" i="4"/>
  <c r="F42" i="4" s="1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25" i="4" s="1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3" i="4" s="1"/>
  <c r="M19" i="4"/>
  <c r="M16" i="4"/>
  <c r="M17" i="4"/>
  <c r="M21" i="4"/>
  <c r="M24" i="4"/>
  <c r="J25" i="4"/>
  <c r="K1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3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4" i="1"/>
  <c r="M24" i="1"/>
  <c r="M21" i="1"/>
  <c r="M17" i="1"/>
  <c r="M16" i="1"/>
  <c r="M14" i="1"/>
  <c r="K24" i="1"/>
  <c r="K17" i="1"/>
  <c r="K16" i="1"/>
  <c r="K14" i="1"/>
  <c r="H21" i="1"/>
  <c r="H17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E25" i="1" s="1"/>
  <c r="AD25" i="1"/>
  <c r="O39" i="1" s="1"/>
  <c r="P39" i="1" s="1"/>
  <c r="AE16" i="1"/>
  <c r="AC25" i="1"/>
  <c r="N39" i="1" s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21" i="1"/>
  <c r="P16" i="1"/>
  <c r="P16" i="5"/>
  <c r="P16" i="4"/>
  <c r="AE16" i="7"/>
  <c r="L37" i="4"/>
  <c r="M37" i="4" s="1"/>
  <c r="F22" i="1"/>
  <c r="F23" i="1"/>
  <c r="F24" i="1"/>
  <c r="C22" i="1"/>
  <c r="C23" i="1"/>
  <c r="F22" i="6"/>
  <c r="C22" i="6"/>
  <c r="H19" i="6"/>
  <c r="P19" i="6"/>
  <c r="P14" i="6"/>
  <c r="Z21" i="6"/>
  <c r="H22" i="6"/>
  <c r="K22" i="6"/>
  <c r="M13" i="5"/>
  <c r="H22" i="5"/>
  <c r="O38" i="5"/>
  <c r="P38" i="5" s="1"/>
  <c r="K22" i="5"/>
  <c r="M14" i="4"/>
  <c r="P21" i="4"/>
  <c r="H22" i="4"/>
  <c r="K22" i="4"/>
  <c r="Z21" i="4"/>
  <c r="L34" i="1"/>
  <c r="C13" i="1"/>
  <c r="K21" i="1"/>
  <c r="H16" i="1"/>
  <c r="H13" i="1"/>
  <c r="H14" i="1"/>
  <c r="H24" i="1"/>
  <c r="Z25" i="1"/>
  <c r="C42" i="1"/>
  <c r="Z18" i="6"/>
  <c r="C13" i="6"/>
  <c r="F14" i="6"/>
  <c r="K15" i="6"/>
  <c r="R16" i="6"/>
  <c r="U16" i="6"/>
  <c r="U13" i="6"/>
  <c r="H18" i="6"/>
  <c r="H13" i="6"/>
  <c r="H24" i="6"/>
  <c r="H14" i="6"/>
  <c r="K14" i="6"/>
  <c r="K21" i="6"/>
  <c r="T25" i="7"/>
  <c r="O37" i="7" s="1"/>
  <c r="P37" i="7" s="1"/>
  <c r="F13" i="6"/>
  <c r="W19" i="6"/>
  <c r="W18" i="6"/>
  <c r="K24" i="6"/>
  <c r="F43" i="6"/>
  <c r="H14" i="5"/>
  <c r="H24" i="5"/>
  <c r="K15" i="5"/>
  <c r="K14" i="5"/>
  <c r="K21" i="5"/>
  <c r="P13" i="5"/>
  <c r="P14" i="5"/>
  <c r="H15" i="5"/>
  <c r="W18" i="5"/>
  <c r="R16" i="5"/>
  <c r="C14" i="5"/>
  <c r="C13" i="5"/>
  <c r="F23" i="7"/>
  <c r="F43" i="5"/>
  <c r="AE21" i="5"/>
  <c r="AE20" i="5"/>
  <c r="C20" i="5"/>
  <c r="F21" i="5"/>
  <c r="P21" i="5"/>
  <c r="C43" i="6"/>
  <c r="Z20" i="7"/>
  <c r="H14" i="4"/>
  <c r="K14" i="4"/>
  <c r="C15" i="4"/>
  <c r="F15" i="4"/>
  <c r="P14" i="4"/>
  <c r="H24" i="4"/>
  <c r="K24" i="4"/>
  <c r="C14" i="4"/>
  <c r="F14" i="4"/>
  <c r="F20" i="4"/>
  <c r="K21" i="4"/>
  <c r="W17" i="4"/>
  <c r="W25" i="4" s="1"/>
  <c r="O38" i="4"/>
  <c r="E38" i="7"/>
  <c r="Z17" i="4"/>
  <c r="C18" i="4"/>
  <c r="W20" i="4"/>
  <c r="F43" i="4"/>
  <c r="K22" i="7"/>
  <c r="Z14" i="7"/>
  <c r="C24" i="7"/>
  <c r="B37" i="7"/>
  <c r="C37" i="7" s="1"/>
  <c r="E37" i="7"/>
  <c r="D38" i="7"/>
  <c r="E35" i="7"/>
  <c r="E45" i="7"/>
  <c r="F45" i="7" s="1"/>
  <c r="AA25" i="7"/>
  <c r="L38" i="7" s="1"/>
  <c r="M38" i="7" s="1"/>
  <c r="C35" i="1"/>
  <c r="B38" i="7"/>
  <c r="C38" i="7" s="1"/>
  <c r="R17" i="7"/>
  <c r="H22" i="7"/>
  <c r="P17" i="7"/>
  <c r="P16" i="7"/>
  <c r="F37" i="4"/>
  <c r="Z16" i="7"/>
  <c r="M16" i="7"/>
  <c r="F43" i="1"/>
  <c r="F24" i="7"/>
  <c r="C22" i="7"/>
  <c r="C23" i="7"/>
  <c r="F22" i="7"/>
  <c r="F42" i="1"/>
  <c r="F35" i="1"/>
  <c r="C43" i="5"/>
  <c r="AE25" i="5"/>
  <c r="C43" i="4"/>
  <c r="C45" i="1"/>
  <c r="C37" i="1"/>
  <c r="K24" i="7"/>
  <c r="F37" i="6"/>
  <c r="C37" i="6"/>
  <c r="C35" i="6"/>
  <c r="F35" i="6"/>
  <c r="M37" i="6"/>
  <c r="U13" i="7"/>
  <c r="U16" i="7"/>
  <c r="F45" i="6"/>
  <c r="AB18" i="7"/>
  <c r="AB19" i="7"/>
  <c r="C45" i="6"/>
  <c r="F45" i="5"/>
  <c r="AE20" i="7"/>
  <c r="R16" i="7"/>
  <c r="C37" i="5"/>
  <c r="F37" i="5"/>
  <c r="C35" i="5"/>
  <c r="F18" i="7"/>
  <c r="F35" i="5"/>
  <c r="F21" i="7"/>
  <c r="F14" i="7"/>
  <c r="F42" i="5"/>
  <c r="W20" i="7"/>
  <c r="AE21" i="7"/>
  <c r="AE17" i="7"/>
  <c r="F35" i="4"/>
  <c r="C38" i="4"/>
  <c r="C35" i="4"/>
  <c r="F38" i="4"/>
  <c r="F45" i="4"/>
  <c r="C45" i="4"/>
  <c r="K14" i="7"/>
  <c r="K16" i="7"/>
  <c r="AB20" i="7"/>
  <c r="AB17" i="7"/>
  <c r="C18" i="7"/>
  <c r="C14" i="7"/>
  <c r="R13" i="7"/>
  <c r="K21" i="7"/>
  <c r="P14" i="7"/>
  <c r="M14" i="7"/>
  <c r="H16" i="7"/>
  <c r="H24" i="7"/>
  <c r="P37" i="4"/>
  <c r="P38" i="4"/>
  <c r="F38" i="7"/>
  <c r="F35" i="7"/>
  <c r="F37" i="7"/>
  <c r="H19" i="5" l="1"/>
  <c r="K19" i="6"/>
  <c r="L35" i="6"/>
  <c r="K13" i="1"/>
  <c r="C19" i="6"/>
  <c r="M13" i="6"/>
  <c r="P15" i="6"/>
  <c r="P13" i="6"/>
  <c r="B34" i="7"/>
  <c r="M18" i="6"/>
  <c r="K13" i="6"/>
  <c r="K18" i="6"/>
  <c r="P20" i="6"/>
  <c r="P25" i="6" s="1"/>
  <c r="H23" i="6"/>
  <c r="H25" i="6" s="1"/>
  <c r="O35" i="6"/>
  <c r="K23" i="6"/>
  <c r="C20" i="6"/>
  <c r="D46" i="6"/>
  <c r="F20" i="6"/>
  <c r="F25" i="6" s="1"/>
  <c r="P15" i="5"/>
  <c r="M15" i="5"/>
  <c r="P18" i="5"/>
  <c r="M19" i="5"/>
  <c r="M18" i="5"/>
  <c r="K18" i="5"/>
  <c r="H18" i="5"/>
  <c r="K13" i="5"/>
  <c r="H13" i="5"/>
  <c r="L35" i="5"/>
  <c r="L40" i="5" s="1"/>
  <c r="M34" i="5" s="1"/>
  <c r="F15" i="5"/>
  <c r="K23" i="5"/>
  <c r="K19" i="5"/>
  <c r="H23" i="5"/>
  <c r="H25" i="5" s="1"/>
  <c r="P19" i="5"/>
  <c r="F19" i="5"/>
  <c r="B46" i="5"/>
  <c r="F20" i="5"/>
  <c r="K20" i="5"/>
  <c r="E46" i="5"/>
  <c r="F39" i="5" s="1"/>
  <c r="D46" i="5"/>
  <c r="M20" i="5"/>
  <c r="K19" i="4"/>
  <c r="K23" i="4"/>
  <c r="K13" i="4"/>
  <c r="O35" i="4"/>
  <c r="K18" i="4"/>
  <c r="K20" i="4"/>
  <c r="B44" i="7"/>
  <c r="H23" i="4"/>
  <c r="E40" i="7"/>
  <c r="P19" i="4"/>
  <c r="H19" i="4"/>
  <c r="C19" i="4"/>
  <c r="C20" i="4"/>
  <c r="P20" i="4"/>
  <c r="M20" i="4"/>
  <c r="H13" i="4"/>
  <c r="H18" i="4"/>
  <c r="H15" i="4"/>
  <c r="H20" i="4"/>
  <c r="P18" i="4"/>
  <c r="M18" i="4"/>
  <c r="P15" i="4"/>
  <c r="L36" i="4"/>
  <c r="M15" i="4"/>
  <c r="B36" i="7"/>
  <c r="P13" i="4"/>
  <c r="E39" i="7"/>
  <c r="B39" i="7"/>
  <c r="E36" i="7"/>
  <c r="E46" i="4"/>
  <c r="F40" i="4" s="1"/>
  <c r="D36" i="7"/>
  <c r="B46" i="4"/>
  <c r="C40" i="4" s="1"/>
  <c r="N40" i="4"/>
  <c r="E34" i="7"/>
  <c r="D46" i="4"/>
  <c r="D34" i="7"/>
  <c r="C13" i="4"/>
  <c r="C25" i="4" s="1"/>
  <c r="K18" i="1"/>
  <c r="K19" i="1"/>
  <c r="H19" i="1"/>
  <c r="H18" i="1"/>
  <c r="H15" i="1"/>
  <c r="M18" i="1"/>
  <c r="P15" i="1"/>
  <c r="M19" i="1"/>
  <c r="M20" i="1"/>
  <c r="M15" i="1"/>
  <c r="K15" i="1"/>
  <c r="F19" i="1"/>
  <c r="F13" i="1"/>
  <c r="P19" i="1"/>
  <c r="D40" i="7"/>
  <c r="E25" i="7"/>
  <c r="F13" i="7" s="1"/>
  <c r="D25" i="7"/>
  <c r="N34" i="7" s="1"/>
  <c r="B25" i="7"/>
  <c r="P20" i="1"/>
  <c r="N25" i="7"/>
  <c r="N36" i="7" s="1"/>
  <c r="B41" i="7"/>
  <c r="K20" i="1"/>
  <c r="H20" i="1"/>
  <c r="H23" i="1"/>
  <c r="E41" i="7"/>
  <c r="F20" i="1"/>
  <c r="F25" i="1" s="1"/>
  <c r="C25" i="1"/>
  <c r="E44" i="7"/>
  <c r="O35" i="1"/>
  <c r="E46" i="1"/>
  <c r="J25" i="7"/>
  <c r="K18" i="7" s="1"/>
  <c r="D44" i="7"/>
  <c r="O40" i="4"/>
  <c r="P35" i="4" s="1"/>
  <c r="O40" i="6"/>
  <c r="P34" i="6" s="1"/>
  <c r="D41" i="7"/>
  <c r="Q25" i="7"/>
  <c r="L37" i="7" s="1"/>
  <c r="M37" i="7" s="1"/>
  <c r="U25" i="6"/>
  <c r="D46" i="1"/>
  <c r="N40" i="1"/>
  <c r="AB25" i="4"/>
  <c r="D39" i="7"/>
  <c r="F25" i="5"/>
  <c r="R25" i="5"/>
  <c r="W25" i="5"/>
  <c r="Z25" i="5"/>
  <c r="N40" i="5"/>
  <c r="AE25" i="6"/>
  <c r="X25" i="7"/>
  <c r="N39" i="7" s="1"/>
  <c r="B40" i="7"/>
  <c r="U25" i="1"/>
  <c r="AE18" i="7"/>
  <c r="B45" i="7"/>
  <c r="C45" i="7" s="1"/>
  <c r="AD25" i="7"/>
  <c r="O38" i="7" s="1"/>
  <c r="P38" i="7" s="1"/>
  <c r="S25" i="7"/>
  <c r="N37" i="7" s="1"/>
  <c r="C25" i="5"/>
  <c r="B46" i="1"/>
  <c r="C39" i="1" s="1"/>
  <c r="R25" i="4"/>
  <c r="AE25" i="4"/>
  <c r="B35" i="7"/>
  <c r="C35" i="7" s="1"/>
  <c r="R25" i="1"/>
  <c r="W25" i="6"/>
  <c r="F25" i="4"/>
  <c r="C45" i="5"/>
  <c r="C25" i="6"/>
  <c r="N40" i="6"/>
  <c r="L40" i="6"/>
  <c r="M34" i="6" s="1"/>
  <c r="E46" i="6"/>
  <c r="F44" i="6" s="1"/>
  <c r="B46" i="6"/>
  <c r="C40" i="6" s="1"/>
  <c r="O40" i="5"/>
  <c r="P36" i="5" s="1"/>
  <c r="L25" i="7"/>
  <c r="M38" i="4"/>
  <c r="L40" i="4"/>
  <c r="M36" i="4" s="1"/>
  <c r="R25" i="7"/>
  <c r="G25" i="7"/>
  <c r="H18" i="7" s="1"/>
  <c r="AB25" i="7"/>
  <c r="D42" i="7"/>
  <c r="AE25" i="7"/>
  <c r="U25" i="7"/>
  <c r="L40" i="1"/>
  <c r="M35" i="1" s="1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M25" i="5" l="1"/>
  <c r="P25" i="5"/>
  <c r="H25" i="1"/>
  <c r="F40" i="6"/>
  <c r="C34" i="6"/>
  <c r="C36" i="6"/>
  <c r="M25" i="6"/>
  <c r="F36" i="6"/>
  <c r="F39" i="6"/>
  <c r="F34" i="6"/>
  <c r="K25" i="6"/>
  <c r="C39" i="6"/>
  <c r="M35" i="6"/>
  <c r="M36" i="6"/>
  <c r="P36" i="6"/>
  <c r="P35" i="6"/>
  <c r="C44" i="6"/>
  <c r="C41" i="6"/>
  <c r="F41" i="6"/>
  <c r="K25" i="5"/>
  <c r="C36" i="5"/>
  <c r="C39" i="5"/>
  <c r="F36" i="5"/>
  <c r="F34" i="5"/>
  <c r="C34" i="5"/>
  <c r="F15" i="7"/>
  <c r="L34" i="7"/>
  <c r="C15" i="7"/>
  <c r="F41" i="5"/>
  <c r="F44" i="5"/>
  <c r="C41" i="5"/>
  <c r="C44" i="5"/>
  <c r="F40" i="5"/>
  <c r="C40" i="5"/>
  <c r="P34" i="5"/>
  <c r="P35" i="5"/>
  <c r="M36" i="5"/>
  <c r="M35" i="5"/>
  <c r="K25" i="4"/>
  <c r="F44" i="4"/>
  <c r="H25" i="4"/>
  <c r="C44" i="4"/>
  <c r="M25" i="4"/>
  <c r="P25" i="4"/>
  <c r="F34" i="4"/>
  <c r="F41" i="4"/>
  <c r="C39" i="4"/>
  <c r="C41" i="4"/>
  <c r="P34" i="4"/>
  <c r="P19" i="7"/>
  <c r="P13" i="7"/>
  <c r="P36" i="4"/>
  <c r="M18" i="7"/>
  <c r="M13" i="7"/>
  <c r="F36" i="4"/>
  <c r="F39" i="4"/>
  <c r="C36" i="4"/>
  <c r="C34" i="4"/>
  <c r="M34" i="4"/>
  <c r="M35" i="4"/>
  <c r="F19" i="7"/>
  <c r="C20" i="7"/>
  <c r="M25" i="1"/>
  <c r="K25" i="1"/>
  <c r="F36" i="1"/>
  <c r="F39" i="1"/>
  <c r="P25" i="1"/>
  <c r="P18" i="7"/>
  <c r="P15" i="7"/>
  <c r="N40" i="7"/>
  <c r="M19" i="7"/>
  <c r="M15" i="7"/>
  <c r="K19" i="7"/>
  <c r="K15" i="7"/>
  <c r="C44" i="1"/>
  <c r="C36" i="1"/>
  <c r="H13" i="7"/>
  <c r="H15" i="7"/>
  <c r="C19" i="7"/>
  <c r="C13" i="7"/>
  <c r="F40" i="1"/>
  <c r="F34" i="1"/>
  <c r="K13" i="7"/>
  <c r="C34" i="1"/>
  <c r="L35" i="7"/>
  <c r="H19" i="7"/>
  <c r="O34" i="7"/>
  <c r="F20" i="7"/>
  <c r="C40" i="1"/>
  <c r="O36" i="7"/>
  <c r="P20" i="7"/>
  <c r="L36" i="7"/>
  <c r="M20" i="7"/>
  <c r="M36" i="1"/>
  <c r="C41" i="1"/>
  <c r="O35" i="7"/>
  <c r="K20" i="7"/>
  <c r="H20" i="7"/>
  <c r="F44" i="1"/>
  <c r="F41" i="1"/>
  <c r="M34" i="1"/>
  <c r="O40" i="1"/>
  <c r="P36" i="1" s="1"/>
  <c r="K23" i="7"/>
  <c r="H23" i="7"/>
  <c r="D46" i="7"/>
  <c r="F42" i="7"/>
  <c r="E46" i="7"/>
  <c r="F39" i="7" s="1"/>
  <c r="C42" i="7"/>
  <c r="B46" i="7"/>
  <c r="F46" i="1" l="1"/>
  <c r="P40" i="6"/>
  <c r="F46" i="6"/>
  <c r="M40" i="6"/>
  <c r="C46" i="6"/>
  <c r="F46" i="5"/>
  <c r="C46" i="5"/>
  <c r="P40" i="5"/>
  <c r="F25" i="7"/>
  <c r="M40" i="5"/>
  <c r="P40" i="4"/>
  <c r="M40" i="4"/>
  <c r="F46" i="4"/>
  <c r="C46" i="4"/>
  <c r="P25" i="7"/>
  <c r="C36" i="7"/>
  <c r="C39" i="7"/>
  <c r="M25" i="7"/>
  <c r="O40" i="7"/>
  <c r="P36" i="7" s="1"/>
  <c r="F34" i="7"/>
  <c r="F36" i="7"/>
  <c r="C25" i="7"/>
  <c r="C40" i="7"/>
  <c r="C34" i="7"/>
  <c r="L40" i="7"/>
  <c r="M34" i="7" s="1"/>
  <c r="M40" i="1"/>
  <c r="K25" i="7"/>
  <c r="H25" i="7"/>
  <c r="C46" i="1"/>
  <c r="F44" i="7"/>
  <c r="F40" i="7"/>
  <c r="F41" i="7"/>
  <c r="P35" i="1"/>
  <c r="P34" i="1"/>
  <c r="C44" i="7"/>
  <c r="C41" i="7"/>
  <c r="P34" i="7" l="1"/>
  <c r="P35" i="7"/>
  <c r="M35" i="7"/>
  <c r="F46" i="7"/>
  <c r="M36" i="7"/>
  <c r="P40" i="1"/>
  <c r="C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<sst xmlns="http://schemas.openxmlformats.org/spreadsheetml/2006/main" count="457" uniqueCount="62">
  <si>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</si>
  <si>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</si>
  <si>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</si>
  <si>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</si>
  <si>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</si>
  <si>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</si>
  <si>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</si>
  <si>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</si>
  <si>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</si>
  <si>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</si>
  <si>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</si>
  <si>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</si>
  <si>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</si>
  <si>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</si>
  <si>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</si>
  <si>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</si>
  <si>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</si>
  <si>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</si>
  <si>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</si>
  <si>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</si>
  <si>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</si>
  <si>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</si>
  <si>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</si>
  <si>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</si>
  <si>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</si>
  <si>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</si>
  <si>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</si>
  <si>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</si>
  <si>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</si>
  <si>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</si>
  <si>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</si>
  <si>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</si>
  <si>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</si>
  <si>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</si>
  <si>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</si>
  <si>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</si>
  <si>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</si>
  <si>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</si>
  <si>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</si>
  <si>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</si>
  <si>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</si>
  <si>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</si>
  <si>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</si>
  <si>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</si>
  <si>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</si>
  <si>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</si>
  <si>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</si>
  <si>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</si>
  <si>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</si>
  <si>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</si>
  <si>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</si>
  <si>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</si>
  <si>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</si>
  <si>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</si>
  <si>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</si>
  <si>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</si>
  <si>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</si>
  <si>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</si>
  <si>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</si>
  <si>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</si>
  <si>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</si>
  <si>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Tractament i Selecció de Residus SA (TERSA)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</si>
</sst>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28-4BED-825A-2CC255728AA0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8-4BED-825A-2CC255728AA0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28-4BED-825A-2CC255728AA0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8-4BED-825A-2CC255728AA0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28-4BED-825A-2CC255728AA0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28-4BED-825A-2CC255728AA0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28-4BED-825A-2CC255728AA0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28-4BED-825A-2CC255728AA0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28-4BED-825A-2CC255728AA0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28-4BED-825A-2CC255728AA0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26</c:v>
                </c:pt>
                <c:pt idx="1">
                  <c:v>0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593</c:v>
                </c:pt>
                <c:pt idx="7">
                  <c:v>1342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28-4BED-825A-2CC255728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A1-4699-B70A-2C442DE39792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1-4699-B70A-2C442DE39792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A1-4699-B70A-2C442DE39792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A1-4699-B70A-2C442DE39792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A1-4699-B70A-2C442DE39792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A1-4699-B70A-2C442DE39792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A1-4699-B70A-2C442DE39792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A1-4699-B70A-2C442DE39792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A1-4699-B70A-2C442DE39792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A1-4699-B70A-2C442DE39792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10132217.100200001</c:v>
                </c:pt>
                <c:pt idx="1">
                  <c:v>0</c:v>
                </c:pt>
                <c:pt idx="2">
                  <c:v>801433.64769999986</c:v>
                </c:pt>
                <c:pt idx="3">
                  <c:v>0</c:v>
                </c:pt>
                <c:pt idx="4">
                  <c:v>0</c:v>
                </c:pt>
                <c:pt idx="5">
                  <c:v>4621507.79</c:v>
                </c:pt>
                <c:pt idx="6">
                  <c:v>782066.90999999992</c:v>
                </c:pt>
                <c:pt idx="7">
                  <c:v>1902493.3516000002</c:v>
                </c:pt>
                <c:pt idx="8">
                  <c:v>0</c:v>
                </c:pt>
                <c:pt idx="9">
                  <c:v>3682.56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A1-4699-B70A-2C442DE397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A0-4082-9880-3DCF6D930AE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0-4082-9880-3DCF6D930AE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0-4082-9880-3DCF6D930AE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0-4082-9880-3DCF6D930AEB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36</c:v>
                </c:pt>
                <c:pt idx="1">
                  <c:v>862</c:v>
                </c:pt>
                <c:pt idx="2">
                  <c:v>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0-4082-9880-3DCF6D930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EE-435B-9E2E-9C56749EA07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EE-435B-9E2E-9C56749EA07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EE-435B-9E2E-9C56749EA07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EE-435B-9E2E-9C56749EA07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EE-435B-9E2E-9C56749EA07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EE-435B-9E2E-9C56749EA07F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510646.66159999999</c:v>
                </c:pt>
                <c:pt idx="1">
                  <c:v>12421230.056</c:v>
                </c:pt>
                <c:pt idx="2">
                  <c:v>5311524.6419000002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EE-435B-9E2E-9C56749EA0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163830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9" zoomScale="70" zoomScaleNormal="70" workbookViewId="0">
      <selection activeCell="G14" sqref="G14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45055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4" si="0">IF(B13,B13/$B$25,"")</f>
        <v>0.1</v>
      </c>
      <c r="D13" s="4">
        <v>123344.85</v>
      </c>
      <c r="E13" s="5">
        <v>149247.26999999999</v>
      </c>
      <c r="F13" s="21">
        <f t="shared" ref="F13:F24" si="1">IF(E13,E13/$E$25,"")</f>
        <v>0.83039463952712189</v>
      </c>
      <c r="G13" s="1">
        <v>4</v>
      </c>
      <c r="H13" s="20">
        <f t="shared" ref="H13:H24" si="2">IF(G13,G13/$G$25,"")</f>
        <v>1.6597510373443983E-2</v>
      </c>
      <c r="I13" s="4">
        <v>262249.59999999998</v>
      </c>
      <c r="J13" s="5">
        <v>317322.016</v>
      </c>
      <c r="K13" s="21">
        <f t="shared" ref="K13:K24" si="3">IF(J13,J13/$J$25,"")</f>
        <v>0.3898431559101308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4.1493775933609959E-3</v>
      </c>
      <c r="I15" s="6">
        <v>9482.9599999999991</v>
      </c>
      <c r="J15" s="7">
        <v>11474.38</v>
      </c>
      <c r="K15" s="21">
        <f t="shared" si="3"/>
        <v>1.4096748053283785E-2</v>
      </c>
      <c r="L15" s="2">
        <v>7</v>
      </c>
      <c r="M15" s="20">
        <f t="shared" si="4"/>
        <v>2.2727272727272728E-2</v>
      </c>
      <c r="N15" s="6">
        <v>216727.23</v>
      </c>
      <c r="O15" s="7">
        <v>262239.95</v>
      </c>
      <c r="P15" s="21">
        <f t="shared" si="5"/>
        <v>0.10910146258226835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4.1493775933609959E-3</v>
      </c>
      <c r="I18" s="65">
        <v>30000</v>
      </c>
      <c r="J18" s="66">
        <v>36300</v>
      </c>
      <c r="K18" s="63">
        <f t="shared" si="3"/>
        <v>4.4596043911235415E-2</v>
      </c>
      <c r="L18" s="67">
        <v>4</v>
      </c>
      <c r="M18" s="62">
        <f t="shared" si="4"/>
        <v>1.2987012987012988E-2</v>
      </c>
      <c r="N18" s="65">
        <v>1600441.2</v>
      </c>
      <c r="O18" s="66">
        <v>1936533.85</v>
      </c>
      <c r="P18" s="63">
        <f t="shared" si="5"/>
        <v>0.80566929399990761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>
        <v>8</v>
      </c>
      <c r="C19" s="20">
        <f t="shared" si="0"/>
        <v>0.8</v>
      </c>
      <c r="D19" s="6">
        <v>21998.82</v>
      </c>
      <c r="E19" s="7">
        <v>26618.57</v>
      </c>
      <c r="F19" s="21">
        <f t="shared" si="1"/>
        <v>0.14810266103947806</v>
      </c>
      <c r="G19" s="2">
        <v>59</v>
      </c>
      <c r="H19" s="20">
        <f t="shared" si="2"/>
        <v>0.24481327800829875</v>
      </c>
      <c r="I19" s="6">
        <v>57559.73</v>
      </c>
      <c r="J19" s="7">
        <v>68109.179999999993</v>
      </c>
      <c r="K19" s="21">
        <f t="shared" si="3"/>
        <v>8.3674930634662165E-2</v>
      </c>
      <c r="L19" s="2">
        <v>80</v>
      </c>
      <c r="M19" s="20">
        <f t="shared" si="4"/>
        <v>0.25974025974025972</v>
      </c>
      <c r="N19" s="6">
        <v>42500.66</v>
      </c>
      <c r="O19" s="7">
        <v>51425.8</v>
      </c>
      <c r="P19" s="21">
        <f t="shared" si="5"/>
        <v>2.1395023887333778E-2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0.1</v>
      </c>
      <c r="D20" s="65">
        <v>3193.96</v>
      </c>
      <c r="E20" s="66">
        <v>3864.6916000000001</v>
      </c>
      <c r="F20" s="21">
        <f t="shared" si="1"/>
        <v>2.1502699433399997E-2</v>
      </c>
      <c r="G20" s="64">
        <v>176</v>
      </c>
      <c r="H20" s="62">
        <f t="shared" si="2"/>
        <v>0.73029045643153523</v>
      </c>
      <c r="I20" s="65">
        <v>315670.65999999997</v>
      </c>
      <c r="J20" s="66">
        <v>380767.97</v>
      </c>
      <c r="K20" s="63">
        <f t="shared" si="3"/>
        <v>0.46778912149068785</v>
      </c>
      <c r="L20" s="64">
        <v>217</v>
      </c>
      <c r="M20" s="62">
        <f t="shared" si="4"/>
        <v>0.70454545454545459</v>
      </c>
      <c r="N20" s="65">
        <v>130441.7</v>
      </c>
      <c r="O20" s="66">
        <v>153434.07999999999</v>
      </c>
      <c r="P20" s="63">
        <f t="shared" si="5"/>
        <v>6.3834219530490177E-2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10</v>
      </c>
      <c r="C25" s="17">
        <f t="shared" si="12"/>
        <v>1</v>
      </c>
      <c r="D25" s="18">
        <f t="shared" si="12"/>
        <v>148537.63</v>
      </c>
      <c r="E25" s="18">
        <f t="shared" si="12"/>
        <v>179730.53159999999</v>
      </c>
      <c r="F25" s="19">
        <f t="shared" si="12"/>
        <v>1</v>
      </c>
      <c r="G25" s="16">
        <f t="shared" si="12"/>
        <v>241</v>
      </c>
      <c r="H25" s="17">
        <f t="shared" si="12"/>
        <v>1</v>
      </c>
      <c r="I25" s="18">
        <f t="shared" si="12"/>
        <v>674962.95</v>
      </c>
      <c r="J25" s="18">
        <f t="shared" si="12"/>
        <v>813973.54599999997</v>
      </c>
      <c r="K25" s="19">
        <f t="shared" si="12"/>
        <v>1</v>
      </c>
      <c r="L25" s="16">
        <f t="shared" si="12"/>
        <v>308</v>
      </c>
      <c r="M25" s="17">
        <f t="shared" si="12"/>
        <v>1</v>
      </c>
      <c r="N25" s="18">
        <f t="shared" si="12"/>
        <v>1990110.7899999998</v>
      </c>
      <c r="O25" s="18">
        <f t="shared" si="12"/>
        <v>2403633.6800000002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5</v>
      </c>
      <c r="C34" s="8">
        <f t="shared" ref="C34:C43" si="14">IF(B34,B34/$B$46,"")</f>
        <v>8.9445438282647581E-3</v>
      </c>
      <c r="D34" s="10">
        <f t="shared" ref="D34:D45" si="15">D13+I13+N13+S13+AC13+X13</f>
        <v>385594.44999999995</v>
      </c>
      <c r="E34" s="11">
        <f t="shared" ref="E34:E45" si="16">E13+J13+O13+T13+AD13+Y13</f>
        <v>466569.28599999996</v>
      </c>
      <c r="F34" s="21">
        <f t="shared" ref="F34:F43" si="17">IF(E34,E34/$E$46,"")</f>
        <v>0.13733379466208892</v>
      </c>
      <c r="J34" s="99" t="s">
        <v>3</v>
      </c>
      <c r="K34" s="100"/>
      <c r="L34" s="54">
        <f>B25</f>
        <v>10</v>
      </c>
      <c r="M34" s="8">
        <f t="shared" ref="M34:M39" si="18">IF(L34,L34/$L$40,"")</f>
        <v>1.7889087656529516E-2</v>
      </c>
      <c r="N34" s="55">
        <f>D25</f>
        <v>148537.63</v>
      </c>
      <c r="O34" s="55">
        <f>E25</f>
        <v>179730.53159999999</v>
      </c>
      <c r="P34" s="56">
        <f t="shared" ref="P34:P39" si="19">IF(O34,O34/$O$40,"")</f>
        <v>5.2903345037723891E-2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241</v>
      </c>
      <c r="M35" s="8">
        <f t="shared" si="18"/>
        <v>0.43112701252236135</v>
      </c>
      <c r="N35" s="58">
        <f>I25</f>
        <v>674962.95</v>
      </c>
      <c r="O35" s="58">
        <f>J25</f>
        <v>813973.54599999997</v>
      </c>
      <c r="P35" s="56">
        <f t="shared" si="19"/>
        <v>0.23959158731836536</v>
      </c>
    </row>
    <row r="36" spans="1:33" ht="30" customHeight="1" x14ac:dyDescent="0.3">
      <c r="A36" s="41" t="s">
        <v>19</v>
      </c>
      <c r="B36" s="12">
        <f t="shared" si="13"/>
        <v>8</v>
      </c>
      <c r="C36" s="8">
        <f t="shared" si="14"/>
        <v>1.4311270125223614E-2</v>
      </c>
      <c r="D36" s="13">
        <f t="shared" si="15"/>
        <v>226210.19</v>
      </c>
      <c r="E36" s="14">
        <f t="shared" si="16"/>
        <v>273714.33</v>
      </c>
      <c r="F36" s="21">
        <f t="shared" si="17"/>
        <v>8.0567299906430717E-2</v>
      </c>
      <c r="G36" s="24"/>
      <c r="J36" s="95" t="s">
        <v>2</v>
      </c>
      <c r="K36" s="96"/>
      <c r="L36" s="57">
        <f>L25</f>
        <v>308</v>
      </c>
      <c r="M36" s="8">
        <f t="shared" si="18"/>
        <v>0.55098389982110907</v>
      </c>
      <c r="N36" s="58">
        <f>N25</f>
        <v>1990110.7899999998</v>
      </c>
      <c r="O36" s="58">
        <f>O25</f>
        <v>2403633.6800000002</v>
      </c>
      <c r="P36" s="56">
        <f t="shared" si="19"/>
        <v>0.70750506764391075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5</v>
      </c>
      <c r="C39" s="8">
        <f t="shared" si="14"/>
        <v>8.9445438282647581E-3</v>
      </c>
      <c r="D39" s="13">
        <f t="shared" si="15"/>
        <v>1630441.2</v>
      </c>
      <c r="E39" s="22">
        <f t="shared" si="16"/>
        <v>1972833.85</v>
      </c>
      <c r="F39" s="21">
        <f t="shared" si="17"/>
        <v>0.58069994529883895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147</v>
      </c>
      <c r="C40" s="8">
        <f t="shared" si="14"/>
        <v>0.2629695885509839</v>
      </c>
      <c r="D40" s="13">
        <f t="shared" si="15"/>
        <v>122059.21</v>
      </c>
      <c r="E40" s="14">
        <f t="shared" si="16"/>
        <v>146153.54999999999</v>
      </c>
      <c r="F40" s="21">
        <f t="shared" si="17"/>
        <v>4.3020023450140575E-2</v>
      </c>
      <c r="G40" s="24"/>
      <c r="J40" s="97" t="s">
        <v>0</v>
      </c>
      <c r="K40" s="98"/>
      <c r="L40" s="79">
        <f>SUM(L34:L39)</f>
        <v>559</v>
      </c>
      <c r="M40" s="17">
        <f>SUM(M34:M39)</f>
        <v>1</v>
      </c>
      <c r="N40" s="80">
        <f>SUM(N34:N39)</f>
        <v>2813611.3699999996</v>
      </c>
      <c r="O40" s="81">
        <f>SUM(O34:O39)</f>
        <v>3397337.7576000001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394</v>
      </c>
      <c r="C41" s="8">
        <f t="shared" si="14"/>
        <v>0.70483005366726292</v>
      </c>
      <c r="D41" s="13">
        <f t="shared" si="15"/>
        <v>449306.32</v>
      </c>
      <c r="E41" s="14">
        <f t="shared" si="16"/>
        <v>538066.74159999995</v>
      </c>
      <c r="F41" s="21">
        <f t="shared" si="17"/>
        <v>0.15837893668250091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559</v>
      </c>
      <c r="C46" s="17">
        <f>SUM(C34:C45)</f>
        <v>1</v>
      </c>
      <c r="D46" s="18">
        <f>SUM(D34:D45)</f>
        <v>2813611.3699999996</v>
      </c>
      <c r="E46" s="18">
        <f>SUM(E34:E45)</f>
        <v>3397337.7575999997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topLeftCell="A9" zoomScale="80" zoomScaleNormal="80" workbookViewId="0">
      <selection activeCell="O22" sqref="O22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45174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Tractament i Selecció de Residus SA (TERSA)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1" si="0">IF(B13,B13/$B$25,"")</f>
        <v>7.6923076923076927E-2</v>
      </c>
      <c r="D13" s="4">
        <v>127903.9</v>
      </c>
      <c r="E13" s="5">
        <v>154763.72</v>
      </c>
      <c r="F13" s="21">
        <f t="shared" ref="F13:F24" si="1">IF(E13,E13/$E$25,"")</f>
        <v>0.70954789369837956</v>
      </c>
      <c r="G13" s="1">
        <v>8</v>
      </c>
      <c r="H13" s="20">
        <f t="shared" ref="H13:H21" si="2">IF(G13,G13/$G$25,"")</f>
        <v>3.1372549019607843E-2</v>
      </c>
      <c r="I13" s="4">
        <v>3357605.47</v>
      </c>
      <c r="J13" s="5">
        <v>3746727.62</v>
      </c>
      <c r="K13" s="21">
        <f t="shared" ref="K13:K21" si="3">IF(J13,J13/$J$25,"")</f>
        <v>0.6089621346813846</v>
      </c>
      <c r="L13" s="1">
        <v>1</v>
      </c>
      <c r="M13" s="20">
        <f t="shared" ref="M13:M21" si="4">IF(L13,L13/$L$25,"")</f>
        <v>3.3670033670033669E-3</v>
      </c>
      <c r="N13" s="4">
        <v>47857.57</v>
      </c>
      <c r="O13" s="5">
        <v>57907.66</v>
      </c>
      <c r="P13" s="21">
        <f t="shared" ref="P13:P21" si="5">IF(O13,O13/$O$25,"")</f>
        <v>0.10532842396827585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1.1764705882352941E-2</v>
      </c>
      <c r="I15" s="6">
        <v>76913.600000000006</v>
      </c>
      <c r="J15" s="7">
        <v>93065.46</v>
      </c>
      <c r="K15" s="21">
        <f t="shared" si="3"/>
        <v>1.5126090534092525E-2</v>
      </c>
      <c r="L15" s="2">
        <v>4</v>
      </c>
      <c r="M15" s="20">
        <f t="shared" si="4"/>
        <v>1.3468013468013467E-2</v>
      </c>
      <c r="N15" s="6">
        <v>87921.74</v>
      </c>
      <c r="O15" s="7">
        <v>106385.31</v>
      </c>
      <c r="P15" s="21">
        <f t="shared" si="5"/>
        <v>0.19350457324085374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4</v>
      </c>
      <c r="H18" s="62">
        <f t="shared" si="2"/>
        <v>1.5686274509803921E-2</v>
      </c>
      <c r="I18" s="65">
        <v>1772640.53</v>
      </c>
      <c r="J18" s="66">
        <v>1878990.46</v>
      </c>
      <c r="K18" s="63">
        <f t="shared" si="3"/>
        <v>0.30539557651846516</v>
      </c>
      <c r="L18" s="67">
        <v>2</v>
      </c>
      <c r="M18" s="62">
        <f t="shared" si="4"/>
        <v>6.7340067340067337E-3</v>
      </c>
      <c r="N18" s="65">
        <v>109964</v>
      </c>
      <c r="O18" s="66">
        <v>133056.44</v>
      </c>
      <c r="P18" s="63">
        <f t="shared" si="5"/>
        <v>0.24201677505237576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>
        <v>4</v>
      </c>
      <c r="C19" s="20">
        <f t="shared" si="0"/>
        <v>0.30769230769230771</v>
      </c>
      <c r="D19" s="6">
        <v>9678.59</v>
      </c>
      <c r="E19" s="7">
        <v>11711.09</v>
      </c>
      <c r="F19" s="21">
        <f t="shared" si="1"/>
        <v>5.3692036107765802E-2</v>
      </c>
      <c r="G19" s="2">
        <v>88</v>
      </c>
      <c r="H19" s="20">
        <f t="shared" si="2"/>
        <v>0.34509803921568627</v>
      </c>
      <c r="I19" s="6">
        <v>94888.45</v>
      </c>
      <c r="J19" s="7">
        <v>111489.56</v>
      </c>
      <c r="K19" s="21">
        <f t="shared" si="3"/>
        <v>1.8120591443551028E-2</v>
      </c>
      <c r="L19" s="2">
        <v>83</v>
      </c>
      <c r="M19" s="20">
        <f t="shared" si="4"/>
        <v>0.27946127946127947</v>
      </c>
      <c r="N19" s="6">
        <v>47302.78</v>
      </c>
      <c r="O19" s="7">
        <v>57236.36</v>
      </c>
      <c r="P19" s="21">
        <f t="shared" si="5"/>
        <v>0.10410739429776415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8</v>
      </c>
      <c r="C20" s="62">
        <f t="shared" si="0"/>
        <v>0.61538461538461542</v>
      </c>
      <c r="D20" s="65">
        <v>42678.64</v>
      </c>
      <c r="E20" s="66">
        <v>51641.15</v>
      </c>
      <c r="F20" s="21">
        <f t="shared" si="1"/>
        <v>0.2367600701938547</v>
      </c>
      <c r="G20" s="64">
        <v>150</v>
      </c>
      <c r="H20" s="62">
        <f t="shared" si="2"/>
        <v>0.58823529411764708</v>
      </c>
      <c r="I20" s="65">
        <v>267454.43</v>
      </c>
      <c r="J20" s="66">
        <v>322044.99</v>
      </c>
      <c r="K20" s="21">
        <f t="shared" si="3"/>
        <v>5.2342530459645514E-2</v>
      </c>
      <c r="L20" s="64">
        <v>207</v>
      </c>
      <c r="M20" s="62">
        <f t="shared" si="4"/>
        <v>0.69696969696969702</v>
      </c>
      <c r="N20" s="65">
        <v>161451.31</v>
      </c>
      <c r="O20" s="66">
        <v>195196.12</v>
      </c>
      <c r="P20" s="63">
        <f t="shared" si="5"/>
        <v>0.35504283344073045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2</v>
      </c>
      <c r="H23" s="20">
        <f t="shared" si="13"/>
        <v>7.8431372549019607E-3</v>
      </c>
      <c r="I23" s="6">
        <v>326.56</v>
      </c>
      <c r="J23" s="7">
        <v>326.56</v>
      </c>
      <c r="K23" s="21">
        <f t="shared" si="14"/>
        <v>5.3076362861294131E-5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13</v>
      </c>
      <c r="C25" s="17">
        <f t="shared" si="32"/>
        <v>1</v>
      </c>
      <c r="D25" s="18">
        <f t="shared" si="32"/>
        <v>180261.13</v>
      </c>
      <c r="E25" s="18">
        <f t="shared" si="32"/>
        <v>218115.96</v>
      </c>
      <c r="F25" s="19">
        <f t="shared" si="32"/>
        <v>1</v>
      </c>
      <c r="G25" s="16">
        <f t="shared" si="32"/>
        <v>255</v>
      </c>
      <c r="H25" s="17">
        <f t="shared" si="32"/>
        <v>1</v>
      </c>
      <c r="I25" s="18">
        <f t="shared" si="32"/>
        <v>5569829.04</v>
      </c>
      <c r="J25" s="18">
        <f t="shared" si="32"/>
        <v>6152644.6499999994</v>
      </c>
      <c r="K25" s="19">
        <f t="shared" si="32"/>
        <v>1.0000000000000002</v>
      </c>
      <c r="L25" s="16">
        <f t="shared" si="32"/>
        <v>297</v>
      </c>
      <c r="M25" s="17">
        <f t="shared" si="32"/>
        <v>1</v>
      </c>
      <c r="N25" s="18">
        <f t="shared" si="32"/>
        <v>454497.39999999997</v>
      </c>
      <c r="O25" s="18">
        <f t="shared" si="32"/>
        <v>549781.89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10</v>
      </c>
      <c r="C34" s="8">
        <f t="shared" ref="C34:C45" si="34">IF(B34,B34/$B$46,"")</f>
        <v>1.7699115044247787E-2</v>
      </c>
      <c r="D34" s="10">
        <f t="shared" ref="D34:D45" si="35">D13+I13+N13+S13+AC13+X13</f>
        <v>3533366.94</v>
      </c>
      <c r="E34" s="11">
        <f t="shared" ref="E34:E45" si="36">E13+J13+O13+T13+AD13+Y13</f>
        <v>3959399.0000000005</v>
      </c>
      <c r="F34" s="21">
        <f t="shared" ref="F34:F42" si="37">IF(E34,E34/$E$46,"")</f>
        <v>0.57212263344961767</v>
      </c>
      <c r="J34" s="99" t="s">
        <v>3</v>
      </c>
      <c r="K34" s="100"/>
      <c r="L34" s="54">
        <f>B25</f>
        <v>13</v>
      </c>
      <c r="M34" s="8">
        <f t="shared" ref="M34:M39" si="38">IF(L34,L34/$L$40,"")</f>
        <v>2.3008849557522124E-2</v>
      </c>
      <c r="N34" s="55">
        <f>D25</f>
        <v>180261.13</v>
      </c>
      <c r="O34" s="55">
        <f>E25</f>
        <v>218115.96</v>
      </c>
      <c r="P34" s="56">
        <f t="shared" ref="P34:P39" si="39">IF(O34,O34/$O$40,"")</f>
        <v>3.1517176579726233E-2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255</v>
      </c>
      <c r="M35" s="8">
        <f t="shared" si="38"/>
        <v>0.45132743362831856</v>
      </c>
      <c r="N35" s="58">
        <f>I25</f>
        <v>5569829.04</v>
      </c>
      <c r="O35" s="58">
        <f>J25</f>
        <v>6152644.6499999994</v>
      </c>
      <c r="P35" s="56">
        <f t="shared" si="39"/>
        <v>0.88904080135336216</v>
      </c>
    </row>
    <row r="36" spans="1:33" ht="30" customHeight="1" x14ac:dyDescent="0.3">
      <c r="A36" s="41" t="s">
        <v>19</v>
      </c>
      <c r="B36" s="12">
        <f t="shared" si="33"/>
        <v>7</v>
      </c>
      <c r="C36" s="8">
        <f t="shared" si="34"/>
        <v>1.2389380530973451E-2</v>
      </c>
      <c r="D36" s="13">
        <f t="shared" si="35"/>
        <v>164835.34000000003</v>
      </c>
      <c r="E36" s="14">
        <f t="shared" si="36"/>
        <v>199450.77000000002</v>
      </c>
      <c r="F36" s="21">
        <f t="shared" si="37"/>
        <v>2.8820106227221354E-2</v>
      </c>
      <c r="G36" s="24"/>
      <c r="J36" s="95" t="s">
        <v>2</v>
      </c>
      <c r="K36" s="96"/>
      <c r="L36" s="57">
        <f>L25</f>
        <v>297</v>
      </c>
      <c r="M36" s="8">
        <f t="shared" si="38"/>
        <v>0.52566371681415924</v>
      </c>
      <c r="N36" s="58">
        <f>N25</f>
        <v>454497.39999999997</v>
      </c>
      <c r="O36" s="58">
        <f>O25</f>
        <v>549781.89</v>
      </c>
      <c r="P36" s="56">
        <f t="shared" si="39"/>
        <v>7.9442022066911672E-2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6</v>
      </c>
      <c r="C39" s="8">
        <f t="shared" si="34"/>
        <v>1.0619469026548672E-2</v>
      </c>
      <c r="D39" s="13">
        <f t="shared" si="35"/>
        <v>1882604.53</v>
      </c>
      <c r="E39" s="22">
        <f t="shared" si="36"/>
        <v>2012046.9</v>
      </c>
      <c r="F39" s="21">
        <f t="shared" si="37"/>
        <v>0.2907354300620219</v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175</v>
      </c>
      <c r="C40" s="8">
        <f t="shared" si="34"/>
        <v>0.30973451327433627</v>
      </c>
      <c r="D40" s="13">
        <f t="shared" si="35"/>
        <v>151869.82</v>
      </c>
      <c r="E40" s="14">
        <f t="shared" si="36"/>
        <v>180437.01</v>
      </c>
      <c r="F40" s="21">
        <f t="shared" si="37"/>
        <v>2.6072668436036631E-2</v>
      </c>
      <c r="G40" s="24"/>
      <c r="J40" s="97" t="s">
        <v>0</v>
      </c>
      <c r="K40" s="98"/>
      <c r="L40" s="79">
        <f>SUM(L34:L39)</f>
        <v>565</v>
      </c>
      <c r="M40" s="17">
        <f>SUM(M34:M39)</f>
        <v>1</v>
      </c>
      <c r="N40" s="80">
        <f>SUM(N34:N39)</f>
        <v>6204587.5700000003</v>
      </c>
      <c r="O40" s="81">
        <f>SUM(O34:O39)</f>
        <v>6920542.4999999991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365</v>
      </c>
      <c r="C41" s="8">
        <f t="shared" si="34"/>
        <v>0.64601769911504425</v>
      </c>
      <c r="D41" s="13">
        <f t="shared" si="35"/>
        <v>471584.38</v>
      </c>
      <c r="E41" s="14">
        <f t="shared" si="36"/>
        <v>568882.26</v>
      </c>
      <c r="F41" s="21">
        <f t="shared" si="37"/>
        <v>8.2201974772931466E-2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2</v>
      </c>
      <c r="C44" s="8">
        <f t="shared" si="34"/>
        <v>3.5398230088495575E-3</v>
      </c>
      <c r="D44" s="13">
        <f t="shared" si="35"/>
        <v>326.56</v>
      </c>
      <c r="E44" s="14">
        <f t="shared" si="36"/>
        <v>326.56</v>
      </c>
      <c r="F44" s="21">
        <f>IF(E44,E44/$E$46,"")</f>
        <v>4.7187052171126767E-5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565</v>
      </c>
      <c r="C46" s="17">
        <f>SUM(C34:C45)</f>
        <v>1</v>
      </c>
      <c r="D46" s="18">
        <f>SUM(D34:D45)</f>
        <v>6204587.5699999994</v>
      </c>
      <c r="E46" s="18">
        <f>SUM(E34:E45)</f>
        <v>6920542.4999999991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A9" zoomScale="80" zoomScaleNormal="80" workbookViewId="0">
      <selection activeCell="N16" sqref="N16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Tractament i Selecció de Residus SA (TERSA)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>
        <v>1</v>
      </c>
      <c r="C15" s="20">
        <f t="shared" si="0"/>
        <v>0.14285714285714285</v>
      </c>
      <c r="D15" s="6">
        <v>45639.95</v>
      </c>
      <c r="E15" s="7">
        <v>55224.34</v>
      </c>
      <c r="F15" s="21">
        <f t="shared" si="1"/>
        <v>0.74204670280758356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4</v>
      </c>
      <c r="M15" s="20">
        <f t="shared" si="4"/>
        <v>1.6E-2</v>
      </c>
      <c r="N15" s="6">
        <v>158413</v>
      </c>
      <c r="O15" s="7">
        <v>191679.73</v>
      </c>
      <c r="P15" s="21">
        <f t="shared" si="5"/>
        <v>0.43874804917299493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1.2048192771084338E-2</v>
      </c>
      <c r="I18" s="65">
        <v>297762</v>
      </c>
      <c r="J18" s="66">
        <v>360292.02</v>
      </c>
      <c r="K18" s="63">
        <f t="shared" si="3"/>
        <v>0.46742154084960358</v>
      </c>
      <c r="L18" s="67">
        <v>1</v>
      </c>
      <c r="M18" s="62">
        <f t="shared" si="4"/>
        <v>4.0000000000000001E-3</v>
      </c>
      <c r="N18" s="65">
        <v>52734</v>
      </c>
      <c r="O18" s="66">
        <v>63808.14</v>
      </c>
      <c r="P18" s="63">
        <f t="shared" si="5"/>
        <v>0.14605455123688532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>
        <v>3</v>
      </c>
      <c r="C19" s="20">
        <f t="shared" si="0"/>
        <v>0.42857142857142855</v>
      </c>
      <c r="D19" s="6">
        <v>4405.25</v>
      </c>
      <c r="E19" s="7">
        <v>5330.35</v>
      </c>
      <c r="F19" s="21">
        <f t="shared" si="1"/>
        <v>7.1623647151064257E-2</v>
      </c>
      <c r="G19" s="2">
        <v>54</v>
      </c>
      <c r="H19" s="20">
        <f t="shared" si="2"/>
        <v>0.3253012048192771</v>
      </c>
      <c r="I19" s="6">
        <v>146837.03</v>
      </c>
      <c r="J19" s="7">
        <v>176945.81</v>
      </c>
      <c r="K19" s="21">
        <f t="shared" si="3"/>
        <v>0.22955902036653819</v>
      </c>
      <c r="L19" s="2">
        <v>67</v>
      </c>
      <c r="M19" s="20">
        <f t="shared" si="4"/>
        <v>0.26800000000000002</v>
      </c>
      <c r="N19" s="6">
        <v>25104.01</v>
      </c>
      <c r="O19" s="7">
        <v>30375.89</v>
      </c>
      <c r="P19" s="21">
        <f t="shared" si="5"/>
        <v>6.9529326232844149E-2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0.42857142857142855</v>
      </c>
      <c r="D20" s="65">
        <v>11460.29</v>
      </c>
      <c r="E20" s="66">
        <v>13866.96</v>
      </c>
      <c r="F20" s="21">
        <f t="shared" si="1"/>
        <v>0.18632965004135221</v>
      </c>
      <c r="G20" s="64">
        <v>107</v>
      </c>
      <c r="H20" s="62">
        <f t="shared" si="2"/>
        <v>0.64457831325301207</v>
      </c>
      <c r="I20" s="65">
        <v>191828.15</v>
      </c>
      <c r="J20" s="66">
        <v>231769.65</v>
      </c>
      <c r="K20" s="63">
        <f t="shared" si="3"/>
        <v>0.30068422532692596</v>
      </c>
      <c r="L20" s="64">
        <v>178</v>
      </c>
      <c r="M20" s="62">
        <f t="shared" si="4"/>
        <v>0.71199999999999997</v>
      </c>
      <c r="N20" s="65">
        <v>124859.44</v>
      </c>
      <c r="O20" s="66">
        <v>151015.06</v>
      </c>
      <c r="P20" s="63">
        <f t="shared" si="5"/>
        <v>0.34566807335727556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1.8072289156626505E-2</v>
      </c>
      <c r="I23" s="6">
        <v>1800</v>
      </c>
      <c r="J23" s="7">
        <v>1800</v>
      </c>
      <c r="K23" s="21">
        <f t="shared" si="3"/>
        <v>2.3352134569322026E-3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7</v>
      </c>
      <c r="C25" s="17">
        <f t="shared" si="22"/>
        <v>1</v>
      </c>
      <c r="D25" s="18">
        <f t="shared" si="22"/>
        <v>61505.49</v>
      </c>
      <c r="E25" s="18">
        <f t="shared" si="22"/>
        <v>74421.649999999994</v>
      </c>
      <c r="F25" s="19">
        <f t="shared" si="22"/>
        <v>1</v>
      </c>
      <c r="G25" s="16">
        <f t="shared" si="22"/>
        <v>166</v>
      </c>
      <c r="H25" s="17">
        <f t="shared" si="22"/>
        <v>1</v>
      </c>
      <c r="I25" s="18">
        <f t="shared" si="22"/>
        <v>638227.18000000005</v>
      </c>
      <c r="J25" s="18">
        <f t="shared" si="22"/>
        <v>770807.4800000001</v>
      </c>
      <c r="K25" s="19">
        <f t="shared" si="22"/>
        <v>0.99999999999999989</v>
      </c>
      <c r="L25" s="16">
        <f t="shared" si="22"/>
        <v>250</v>
      </c>
      <c r="M25" s="17">
        <f t="shared" si="22"/>
        <v>1</v>
      </c>
      <c r="N25" s="18">
        <f t="shared" si="22"/>
        <v>361110.45</v>
      </c>
      <c r="O25" s="18">
        <f t="shared" si="22"/>
        <v>436878.82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7</v>
      </c>
      <c r="M34" s="8">
        <f>IF(L34,L34/$L$40,"")</f>
        <v>1.6548463356973995E-2</v>
      </c>
      <c r="N34" s="55">
        <f>D25</f>
        <v>61505.49</v>
      </c>
      <c r="O34" s="55">
        <f>E25</f>
        <v>74421.649999999994</v>
      </c>
      <c r="P34" s="56">
        <f>IF(O34,O34/$O$40,"")</f>
        <v>5.804632129455245E-2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166</v>
      </c>
      <c r="M35" s="8">
        <f>IF(L35,L35/$L$40,"")</f>
        <v>0.39243498817966904</v>
      </c>
      <c r="N35" s="58">
        <f>I25</f>
        <v>638227.18000000005</v>
      </c>
      <c r="O35" s="58">
        <f>J25</f>
        <v>770807.4800000001</v>
      </c>
      <c r="P35" s="56">
        <f>IF(O35,O35/$O$40,"")</f>
        <v>0.60120326061467755</v>
      </c>
    </row>
    <row r="36" spans="1:33" ht="30" customHeight="1" x14ac:dyDescent="0.3">
      <c r="A36" s="41" t="s">
        <v>19</v>
      </c>
      <c r="B36" s="12">
        <f t="shared" si="23"/>
        <v>5</v>
      </c>
      <c r="C36" s="8">
        <f t="shared" si="24"/>
        <v>1.1820330969267139E-2</v>
      </c>
      <c r="D36" s="13">
        <f t="shared" si="25"/>
        <v>204052.95</v>
      </c>
      <c r="E36" s="14">
        <f t="shared" si="26"/>
        <v>246904.07</v>
      </c>
      <c r="F36" s="21">
        <f t="shared" si="27"/>
        <v>0.19257666251894001</v>
      </c>
      <c r="G36" s="24"/>
      <c r="J36" s="95" t="s">
        <v>2</v>
      </c>
      <c r="K36" s="96"/>
      <c r="L36" s="57">
        <f>L25</f>
        <v>250</v>
      </c>
      <c r="M36" s="8">
        <f>IF(L36,L36/$L$40,"")</f>
        <v>0.59101654846335694</v>
      </c>
      <c r="N36" s="58">
        <f>N25</f>
        <v>361110.45</v>
      </c>
      <c r="O36" s="58">
        <f>O25</f>
        <v>436878.82</v>
      </c>
      <c r="P36" s="56">
        <f>IF(O36,O36/$O$40,"")</f>
        <v>0.34075041809076995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3</v>
      </c>
      <c r="C39" s="8">
        <f t="shared" si="24"/>
        <v>7.0921985815602835E-3</v>
      </c>
      <c r="D39" s="13">
        <f t="shared" si="25"/>
        <v>350496</v>
      </c>
      <c r="E39" s="22">
        <f t="shared" si="26"/>
        <v>424100.16000000003</v>
      </c>
      <c r="F39" s="21">
        <f t="shared" si="27"/>
        <v>0.33078350383834687</v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124</v>
      </c>
      <c r="C40" s="8">
        <f t="shared" si="24"/>
        <v>0.29314420803782504</v>
      </c>
      <c r="D40" s="13">
        <f t="shared" si="25"/>
        <v>176346.29</v>
      </c>
      <c r="E40" s="14">
        <f t="shared" si="26"/>
        <v>212652.05</v>
      </c>
      <c r="F40" s="21">
        <f t="shared" si="27"/>
        <v>0.16586126776610347</v>
      </c>
      <c r="G40" s="24"/>
      <c r="J40" s="97" t="s">
        <v>0</v>
      </c>
      <c r="K40" s="98"/>
      <c r="L40" s="79">
        <f>SUM(L34:L39)</f>
        <v>423</v>
      </c>
      <c r="M40" s="17">
        <f>SUM(M34:M39)</f>
        <v>1</v>
      </c>
      <c r="N40" s="80">
        <f>SUM(N34:N39)</f>
        <v>1060843.1200000001</v>
      </c>
      <c r="O40" s="81">
        <f>SUM(O34:O39)</f>
        <v>1282107.9500000002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288</v>
      </c>
      <c r="C41" s="8">
        <f t="shared" si="24"/>
        <v>0.68085106382978722</v>
      </c>
      <c r="D41" s="13">
        <f t="shared" si="25"/>
        <v>328147.88</v>
      </c>
      <c r="E41" s="14">
        <f t="shared" si="26"/>
        <v>396651.67</v>
      </c>
      <c r="F41" s="21">
        <f t="shared" si="27"/>
        <v>0.30937462793207077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3</v>
      </c>
      <c r="C44" s="8">
        <f t="shared" si="30"/>
        <v>7.0921985815602835E-3</v>
      </c>
      <c r="D44" s="13">
        <f t="shared" si="25"/>
        <v>1800</v>
      </c>
      <c r="E44" s="14">
        <f t="shared" si="26"/>
        <v>1800</v>
      </c>
      <c r="F44" s="21">
        <f t="shared" ref="F44" si="31">IF(E44,E44/$E$46,"")</f>
        <v>1.4039379445389135E-3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423</v>
      </c>
      <c r="C46" s="17">
        <f>SUM(C34:C45)</f>
        <v>1</v>
      </c>
      <c r="D46" s="18">
        <f>SUM(D34:D45)</f>
        <v>1060843.1200000001</v>
      </c>
      <c r="E46" s="18">
        <f>SUM(E34:E45)</f>
        <v>1282107.95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opLeftCell="A10" zoomScale="80" zoomScaleNormal="80" workbookViewId="0">
      <selection activeCell="H19" sqref="H19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45322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Tractament i Selecció de Residus SA (TERSA)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1" si="2">IF(G13,G13/$G$25,"")</f>
        <v>0.04</v>
      </c>
      <c r="I13" s="4">
        <v>3591246</v>
      </c>
      <c r="J13" s="5">
        <v>4275117.66</v>
      </c>
      <c r="K13" s="21">
        <f t="shared" ref="K13:K21" si="3">IF(J13,J13/$J$25,"")</f>
        <v>0.91274470775399896</v>
      </c>
      <c r="L13" s="1">
        <v>3</v>
      </c>
      <c r="M13" s="20">
        <f>IF(L13,L13/$L$25,"")</f>
        <v>1.171875E-2</v>
      </c>
      <c r="N13" s="4">
        <v>1182753.02</v>
      </c>
      <c r="O13" s="5">
        <v>1431131.1542</v>
      </c>
      <c r="P13" s="21">
        <f>IF(O13,O13/$O$25,"")</f>
        <v>0.74490350793960447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>IF(L15,L15/$L$25,"")</f>
        <v>7.8125E-3</v>
      </c>
      <c r="N15" s="6">
        <v>67243.37</v>
      </c>
      <c r="O15" s="7">
        <v>81364.477699999989</v>
      </c>
      <c r="P15" s="21">
        <f>IF(O15,O15/$O$25,"")</f>
        <v>4.2350195984856377E-2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5.0000000000000001E-3</v>
      </c>
      <c r="I18" s="65">
        <v>27000</v>
      </c>
      <c r="J18" s="66">
        <v>27000</v>
      </c>
      <c r="K18" s="63">
        <f t="shared" si="3"/>
        <v>5.7645447609406784E-3</v>
      </c>
      <c r="L18" s="67">
        <v>2</v>
      </c>
      <c r="M18" s="62">
        <f>IF(L18,L18/$L$25,"")</f>
        <v>7.8125E-3</v>
      </c>
      <c r="N18" s="65">
        <v>153328</v>
      </c>
      <c r="O18" s="66">
        <v>185526.88</v>
      </c>
      <c r="P18" s="63">
        <f>IF(O18,O18/$O$25,"")</f>
        <v>9.6566707616915395E-2</v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>
        <v>3</v>
      </c>
      <c r="C19" s="20">
        <f t="shared" si="0"/>
        <v>0.5</v>
      </c>
      <c r="D19" s="6">
        <v>7418.29</v>
      </c>
      <c r="E19" s="7">
        <v>8976.14</v>
      </c>
      <c r="F19" s="21">
        <f t="shared" si="1"/>
        <v>0.23388447496151493</v>
      </c>
      <c r="G19" s="2">
        <v>59</v>
      </c>
      <c r="H19" s="20">
        <f t="shared" si="2"/>
        <v>0.29499999999999998</v>
      </c>
      <c r="I19" s="6">
        <v>124617.06</v>
      </c>
      <c r="J19" s="7">
        <v>148134.79</v>
      </c>
      <c r="K19" s="21">
        <f t="shared" si="3"/>
        <v>3.1627023244723981E-2</v>
      </c>
      <c r="L19" s="2">
        <v>85</v>
      </c>
      <c r="M19" s="20">
        <f>IF(L19,L19/$L$25,"")</f>
        <v>0.33203125</v>
      </c>
      <c r="N19" s="6">
        <v>70837.469999999987</v>
      </c>
      <c r="O19" s="7">
        <v>85713.37</v>
      </c>
      <c r="P19" s="21">
        <f>IF(O19,O19/$O$25,"")</f>
        <v>4.4613793643543655E-2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0.5</v>
      </c>
      <c r="D20" s="65">
        <v>24299.49</v>
      </c>
      <c r="E20" s="66">
        <v>29402.379999999997</v>
      </c>
      <c r="F20" s="21">
        <f t="shared" si="1"/>
        <v>0.76611552503848501</v>
      </c>
      <c r="G20" s="64">
        <v>128</v>
      </c>
      <c r="H20" s="62">
        <f t="shared" si="2"/>
        <v>0.64</v>
      </c>
      <c r="I20" s="65">
        <v>192536.4</v>
      </c>
      <c r="J20" s="66">
        <v>231995.93000000005</v>
      </c>
      <c r="K20" s="63">
        <f t="shared" si="3"/>
        <v>4.9531515660780019E-2</v>
      </c>
      <c r="L20" s="64">
        <v>164</v>
      </c>
      <c r="M20" s="62">
        <f>IF(L20,L20/$L$25,"")</f>
        <v>0.640625</v>
      </c>
      <c r="N20" s="65">
        <v>113637.07000000002</v>
      </c>
      <c r="O20" s="66">
        <v>137494.37000000002</v>
      </c>
      <c r="P20" s="63">
        <f>IF(O20,O20/$O$25,"")</f>
        <v>7.1565794815080089E-2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4</v>
      </c>
      <c r="H23" s="20">
        <f t="shared" si="11"/>
        <v>0.02</v>
      </c>
      <c r="I23" s="6">
        <v>1556</v>
      </c>
      <c r="J23" s="7">
        <v>1556</v>
      </c>
      <c r="K23" s="21">
        <f t="shared" si="12"/>
        <v>3.3220857955643313E-4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6</v>
      </c>
      <c r="C25" s="17">
        <f t="shared" si="30"/>
        <v>1</v>
      </c>
      <c r="D25" s="18">
        <f t="shared" si="30"/>
        <v>31717.780000000002</v>
      </c>
      <c r="E25" s="18">
        <f t="shared" si="30"/>
        <v>38378.519999999997</v>
      </c>
      <c r="F25" s="19">
        <f t="shared" si="30"/>
        <v>1</v>
      </c>
      <c r="G25" s="16">
        <f t="shared" si="30"/>
        <v>200</v>
      </c>
      <c r="H25" s="17">
        <f t="shared" si="30"/>
        <v>1</v>
      </c>
      <c r="I25" s="18">
        <f t="shared" si="30"/>
        <v>3936955.46</v>
      </c>
      <c r="J25" s="18">
        <f t="shared" si="30"/>
        <v>4683804.38</v>
      </c>
      <c r="K25" s="19">
        <f t="shared" si="30"/>
        <v>1.0000000000000002</v>
      </c>
      <c r="L25" s="16">
        <f t="shared" si="30"/>
        <v>256</v>
      </c>
      <c r="M25" s="17">
        <f t="shared" si="30"/>
        <v>1</v>
      </c>
      <c r="N25" s="18">
        <f t="shared" si="30"/>
        <v>1587798.9300000002</v>
      </c>
      <c r="O25" s="18">
        <f t="shared" si="30"/>
        <v>1921230.2519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11</v>
      </c>
      <c r="C34" s="8">
        <f t="shared" ref="C34:C45" si="32">IF(B34,B34/$B$46,"")</f>
        <v>2.3809523809523808E-2</v>
      </c>
      <c r="D34" s="10">
        <f t="shared" ref="D34:D42" si="33">D13+I13+N13+S13+AC13+X13</f>
        <v>4773999.0199999996</v>
      </c>
      <c r="E34" s="11">
        <f t="shared" ref="E34:E42" si="34">E13+J13+O13+T13+AD13+Y13</f>
        <v>5706248.8141999999</v>
      </c>
      <c r="F34" s="21">
        <f t="shared" ref="F34:F42" si="35">IF(E34,E34/$E$46,"")</f>
        <v>0.85893330487326791</v>
      </c>
      <c r="J34" s="99" t="s">
        <v>3</v>
      </c>
      <c r="K34" s="100"/>
      <c r="L34" s="54">
        <f>B25</f>
        <v>6</v>
      </c>
      <c r="M34" s="8">
        <f t="shared" ref="M34:M39" si="36">IF(L34,L34/$L$40,"")</f>
        <v>1.2987012987012988E-2</v>
      </c>
      <c r="N34" s="55">
        <f>D25</f>
        <v>31717.780000000002</v>
      </c>
      <c r="O34" s="55">
        <f>E25</f>
        <v>38378.519999999997</v>
      </c>
      <c r="P34" s="56">
        <f t="shared" ref="P34:P39" si="37">IF(O34,O34/$O$40,"")</f>
        <v>5.7769280823704063E-3</v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200</v>
      </c>
      <c r="M35" s="8">
        <f t="shared" si="36"/>
        <v>0.4329004329004329</v>
      </c>
      <c r="N35" s="58">
        <f>I25</f>
        <v>3936955.46</v>
      </c>
      <c r="O35" s="58">
        <f>J25</f>
        <v>4683804.38</v>
      </c>
      <c r="P35" s="56">
        <f t="shared" si="37"/>
        <v>0.70502982020024507</v>
      </c>
    </row>
    <row r="36" spans="1:33" ht="30" customHeight="1" x14ac:dyDescent="0.3">
      <c r="A36" s="41" t="s">
        <v>19</v>
      </c>
      <c r="B36" s="12">
        <f t="shared" si="31"/>
        <v>2</v>
      </c>
      <c r="C36" s="8">
        <f t="shared" si="32"/>
        <v>4.329004329004329E-3</v>
      </c>
      <c r="D36" s="13">
        <f t="shared" si="33"/>
        <v>67243.37</v>
      </c>
      <c r="E36" s="14">
        <f t="shared" si="34"/>
        <v>81364.477699999989</v>
      </c>
      <c r="F36" s="21">
        <f t="shared" si="35"/>
        <v>1.2247390887729142E-2</v>
      </c>
      <c r="G36" s="24"/>
      <c r="J36" s="95" t="s">
        <v>2</v>
      </c>
      <c r="K36" s="96"/>
      <c r="L36" s="57">
        <f>L25</f>
        <v>256</v>
      </c>
      <c r="M36" s="8">
        <f t="shared" si="36"/>
        <v>0.55411255411255411</v>
      </c>
      <c r="N36" s="58">
        <f>N25</f>
        <v>1587798.9300000002</v>
      </c>
      <c r="O36" s="58">
        <f>O25</f>
        <v>1921230.2519</v>
      </c>
      <c r="P36" s="56">
        <f t="shared" si="37"/>
        <v>0.28919325171738464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3</v>
      </c>
      <c r="C39" s="8">
        <f t="shared" si="32"/>
        <v>6.4935064935064939E-3</v>
      </c>
      <c r="D39" s="13">
        <f t="shared" si="33"/>
        <v>180328</v>
      </c>
      <c r="E39" s="22">
        <f t="shared" si="34"/>
        <v>212526.88</v>
      </c>
      <c r="F39" s="21">
        <f t="shared" si="35"/>
        <v>3.1990616139719964E-2</v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147</v>
      </c>
      <c r="C40" s="8">
        <f t="shared" si="32"/>
        <v>0.31818181818181818</v>
      </c>
      <c r="D40" s="13">
        <f t="shared" si="33"/>
        <v>202872.82</v>
      </c>
      <c r="E40" s="14">
        <f t="shared" si="34"/>
        <v>242824.3</v>
      </c>
      <c r="F40" s="21">
        <f t="shared" si="35"/>
        <v>3.6551136358357127E-2</v>
      </c>
      <c r="G40" s="24"/>
      <c r="J40" s="97" t="s">
        <v>0</v>
      </c>
      <c r="K40" s="98"/>
      <c r="L40" s="79">
        <f>SUM(L34:L39)</f>
        <v>462</v>
      </c>
      <c r="M40" s="17">
        <f>SUM(M34:M39)</f>
        <v>1</v>
      </c>
      <c r="N40" s="80">
        <f>SUM(N34:N39)</f>
        <v>5556472.1699999999</v>
      </c>
      <c r="O40" s="81">
        <f>SUM(O34:O39)</f>
        <v>6643413.151899999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295</v>
      </c>
      <c r="C41" s="8">
        <f t="shared" si="32"/>
        <v>0.6385281385281385</v>
      </c>
      <c r="D41" s="13">
        <f t="shared" si="33"/>
        <v>330472.96000000002</v>
      </c>
      <c r="E41" s="14">
        <f t="shared" si="34"/>
        <v>398892.68000000005</v>
      </c>
      <c r="F41" s="21">
        <f t="shared" si="35"/>
        <v>6.0043334785812287E-2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4</v>
      </c>
      <c r="C44" s="8">
        <f t="shared" si="32"/>
        <v>8.658008658008658E-3</v>
      </c>
      <c r="D44" s="13">
        <f t="shared" si="39"/>
        <v>1556</v>
      </c>
      <c r="E44" s="14">
        <f t="shared" si="40"/>
        <v>1556</v>
      </c>
      <c r="F44" s="21">
        <f>IF(E44,E44/$E$46,"")</f>
        <v>2.3421695511365088E-4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462</v>
      </c>
      <c r="C46" s="17">
        <f>SUM(C34:C45)</f>
        <v>1</v>
      </c>
      <c r="D46" s="18">
        <f>SUM(D34:D45)</f>
        <v>5556472.1699999999</v>
      </c>
      <c r="E46" s="18">
        <f>SUM(E34:E45)</f>
        <v>6643413.151899999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abSelected="1" topLeftCell="A32" zoomScale="80" zoomScaleNormal="80" workbookViewId="0">
      <selection activeCell="E46" sqref="E46"/>
    </sheetView>
  </sheetViews>
  <sheetFormatPr baseColWidth="10"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Tractament i Selecció de Residus SA (TERSA)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2</v>
      </c>
      <c r="C13" s="20">
        <f t="shared" ref="C13:C24" si="0">IF(B13,B13/$B$25,"")</f>
        <v>5.5555555555555552E-2</v>
      </c>
      <c r="D13" s="10">
        <f>'CONTRACTACIO 1r TR 2023'!D13+'CONTRACTACIO 2n TR 2023'!D13+'CONTRACTACIO 3r TR 2023'!D13+'CONTRACTACIO 4t TR 2023'!D13</f>
        <v>251248.75</v>
      </c>
      <c r="E13" s="10">
        <f>'CONTRACTACIO 1r TR 2023'!E13+'CONTRACTACIO 2n TR 2023'!E13+'CONTRACTACIO 3r TR 2023'!E13+'CONTRACTACIO 4t TR 2023'!E13</f>
        <v>304010.99</v>
      </c>
      <c r="F13" s="21">
        <f t="shared" ref="F13:F24" si="1">IF(E13,E13/$E$25,"")</f>
        <v>0.59534510427904852</v>
      </c>
      <c r="G13" s="9">
        <f>'CONTRACTACIO 1r TR 2023'!G13+'CONTRACTACIO 2n TR 2023'!G13+'CONTRACTACIO 3r TR 2023'!G13+'CONTRACTACIO 4t TR 2023'!G13</f>
        <v>20</v>
      </c>
      <c r="H13" s="20">
        <f t="shared" ref="H13:H24" si="2">IF(G13,G13/$G$25,"")</f>
        <v>2.3201856148491878E-2</v>
      </c>
      <c r="I13" s="10">
        <f>'CONTRACTACIO 1r TR 2023'!I13+'CONTRACTACIO 2n TR 2023'!I13+'CONTRACTACIO 3r TR 2023'!I13+'CONTRACTACIO 4t TR 2023'!I13</f>
        <v>7211101.0700000003</v>
      </c>
      <c r="J13" s="10">
        <f>'CONTRACTACIO 1r TR 2023'!J13+'CONTRACTACIO 2n TR 2023'!J13+'CONTRACTACIO 3r TR 2023'!J13+'CONTRACTACIO 4t TR 2023'!J13</f>
        <v>8339167.2960000001</v>
      </c>
      <c r="K13" s="21">
        <f t="shared" ref="K13:K24" si="3">IF(J13,J13/$J$25,"")</f>
        <v>0.67136404835943086</v>
      </c>
      <c r="L13" s="9">
        <f>'CONTRACTACIO 1r TR 2023'!L13+'CONTRACTACIO 2n TR 2023'!L13+'CONTRACTACIO 3r TR 2023'!L13+'CONTRACTACIO 4t TR 2023'!L13</f>
        <v>4</v>
      </c>
      <c r="M13" s="20">
        <f t="shared" ref="M13:M24" si="4">IF(L13,L13/$L$25,"")</f>
        <v>3.6003600360036002E-3</v>
      </c>
      <c r="N13" s="10">
        <f>'CONTRACTACIO 1r TR 2023'!N13+'CONTRACTACIO 2n TR 2023'!N13+'CONTRACTACIO 3r TR 2023'!N13+'CONTRACTACIO 4t TR 2023'!N13</f>
        <v>1230610.5900000001</v>
      </c>
      <c r="O13" s="10">
        <f>'CONTRACTACIO 1r TR 2023'!O13+'CONTRACTACIO 2n TR 2023'!O13+'CONTRACTACIO 3r TR 2023'!O13+'CONTRACTACIO 4t TR 2023'!O13</f>
        <v>1489038.8141999999</v>
      </c>
      <c r="P13" s="21">
        <f t="shared" ref="P13:P24" si="5">IF(O13,O13/$O$25,"")</f>
        <v>0.28034112888297769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1</v>
      </c>
      <c r="C15" s="20">
        <f t="shared" si="0"/>
        <v>2.7777777777777776E-2</v>
      </c>
      <c r="D15" s="13">
        <f>'CONTRACTACIO 1r TR 2023'!D15+'CONTRACTACIO 2n TR 2023'!D15+'CONTRACTACIO 3r TR 2023'!D15+'CONTRACTACIO 4t TR 2023'!D15</f>
        <v>45639.95</v>
      </c>
      <c r="E15" s="13">
        <f>'CONTRACTACIO 1r TR 2023'!E15+'CONTRACTACIO 2n TR 2023'!E15+'CONTRACTACIO 3r TR 2023'!E15+'CONTRACTACIO 4t TR 2023'!E15</f>
        <v>55224.34</v>
      </c>
      <c r="F15" s="21">
        <f t="shared" si="1"/>
        <v>0.10814589451533192</v>
      </c>
      <c r="G15" s="9">
        <f>'CONTRACTACIO 1r TR 2023'!G15+'CONTRACTACIO 2n TR 2023'!G15+'CONTRACTACIO 3r TR 2023'!G15+'CONTRACTACIO 4t TR 2023'!G15</f>
        <v>4</v>
      </c>
      <c r="H15" s="20">
        <f t="shared" si="2"/>
        <v>4.6403712296983757E-3</v>
      </c>
      <c r="I15" s="13">
        <f>'CONTRACTACIO 1r TR 2023'!I15+'CONTRACTACIO 2n TR 2023'!I15+'CONTRACTACIO 3r TR 2023'!I15+'CONTRACTACIO 4t TR 2023'!I15</f>
        <v>86396.56</v>
      </c>
      <c r="J15" s="13">
        <f>'CONTRACTACIO 1r TR 2023'!J15+'CONTRACTACIO 2n TR 2023'!J15+'CONTRACTACIO 3r TR 2023'!J15+'CONTRACTACIO 4t TR 2023'!J15</f>
        <v>104539.84000000001</v>
      </c>
      <c r="K15" s="21">
        <f t="shared" si="3"/>
        <v>8.4162228320940457E-3</v>
      </c>
      <c r="L15" s="9">
        <f>'CONTRACTACIO 1r TR 2023'!L15+'CONTRACTACIO 2n TR 2023'!L15+'CONTRACTACIO 3r TR 2023'!L15+'CONTRACTACIO 4t TR 2023'!L15</f>
        <v>17</v>
      </c>
      <c r="M15" s="20">
        <f t="shared" si="4"/>
        <v>1.5301530153015301E-2</v>
      </c>
      <c r="N15" s="13">
        <f>'CONTRACTACIO 1r TR 2023'!N15+'CONTRACTACIO 2n TR 2023'!N15+'CONTRACTACIO 3r TR 2023'!N15+'CONTRACTACIO 4t TR 2023'!N15</f>
        <v>530305.34000000008</v>
      </c>
      <c r="O15" s="13">
        <f>'CONTRACTACIO 1r TR 2023'!O15+'CONTRACTACIO 2n TR 2023'!O15+'CONTRACTACIO 3r TR 2023'!O15+'CONTRACTACIO 4t TR 2023'!O15</f>
        <v>641669.46769999992</v>
      </c>
      <c r="P15" s="21">
        <f t="shared" si="5"/>
        <v>0.12080702076352724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8</v>
      </c>
      <c r="H18" s="20">
        <f t="shared" si="2"/>
        <v>9.2807424593967514E-3</v>
      </c>
      <c r="I18" s="13">
        <f>'CONTRACTACIO 1r TR 2023'!I18+'CONTRACTACIO 2n TR 2023'!I18+'CONTRACTACIO 3r TR 2023'!I18+'CONTRACTACIO 4t TR 2023'!I18</f>
        <v>2127402.5300000003</v>
      </c>
      <c r="J18" s="13">
        <f>'CONTRACTACIO 1r TR 2023'!J18+'CONTRACTACIO 2n TR 2023'!J18+'CONTRACTACIO 3r TR 2023'!J18+'CONTRACTACIO 4t TR 2023'!J18</f>
        <v>2302582.48</v>
      </c>
      <c r="K18" s="21">
        <f t="shared" si="3"/>
        <v>0.18537475512642579</v>
      </c>
      <c r="L18" s="9">
        <f>'CONTRACTACIO 1r TR 2023'!L18+'CONTRACTACIO 2n TR 2023'!L18+'CONTRACTACIO 3r TR 2023'!L18+'CONTRACTACIO 4t TR 2023'!L18</f>
        <v>9</v>
      </c>
      <c r="M18" s="20">
        <f t="shared" si="4"/>
        <v>8.1008100810081012E-3</v>
      </c>
      <c r="N18" s="13">
        <f>'CONTRACTACIO 1r TR 2023'!N18+'CONTRACTACIO 2n TR 2023'!N18+'CONTRACTACIO 3r TR 2023'!N18+'CONTRACTACIO 4t TR 2023'!N18</f>
        <v>1916467.2</v>
      </c>
      <c r="O18" s="13">
        <f>'CONTRACTACIO 1r TR 2023'!O18+'CONTRACTACIO 2n TR 2023'!O18+'CONTRACTACIO 3r TR 2023'!O18+'CONTRACTACIO 4t TR 2023'!O18</f>
        <v>2318925.31</v>
      </c>
      <c r="P18" s="21">
        <f t="shared" si="5"/>
        <v>0.43658374315109849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2023'!B19+'CONTRACTACIO 2n TR 2023'!B19+'CONTRACTACIO 3r TR 2023'!B19+'CONTRACTACIO 4t TR 2023'!B19</f>
        <v>18</v>
      </c>
      <c r="C19" s="20">
        <f t="shared" si="0"/>
        <v>0.5</v>
      </c>
      <c r="D19" s="13">
        <f>'CONTRACTACIO 1r TR 2023'!D19+'CONTRACTACIO 2n TR 2023'!D19+'CONTRACTACIO 3r TR 2023'!D19+'CONTRACTACIO 4t TR 2023'!D19</f>
        <v>43500.950000000004</v>
      </c>
      <c r="E19" s="13">
        <f>'CONTRACTACIO 1r TR 2023'!E19+'CONTRACTACIO 2n TR 2023'!E19+'CONTRACTACIO 3r TR 2023'!E19+'CONTRACTACIO 4t TR 2023'!E19</f>
        <v>52636.15</v>
      </c>
      <c r="F19" s="21">
        <f t="shared" si="1"/>
        <v>0.10307743878139945</v>
      </c>
      <c r="G19" s="9">
        <f>'CONTRACTACIO 1r TR 2023'!G19+'CONTRACTACIO 2n TR 2023'!G19+'CONTRACTACIO 3r TR 2023'!G19+'CONTRACTACIO 4t TR 2023'!G19</f>
        <v>260</v>
      </c>
      <c r="H19" s="20">
        <f t="shared" si="2"/>
        <v>0.30162412993039445</v>
      </c>
      <c r="I19" s="13">
        <f>'CONTRACTACIO 1r TR 2023'!I19+'CONTRACTACIO 2n TR 2023'!I19+'CONTRACTACIO 3r TR 2023'!I19+'CONTRACTACIO 4t TR 2023'!I19</f>
        <v>423902.26999999996</v>
      </c>
      <c r="J19" s="13">
        <f>'CONTRACTACIO 1r TR 2023'!J19+'CONTRACTACIO 2n TR 2023'!J19+'CONTRACTACIO 3r TR 2023'!J19+'CONTRACTACIO 4t TR 2023'!J19</f>
        <v>504679.33999999997</v>
      </c>
      <c r="K19" s="21">
        <f t="shared" si="3"/>
        <v>4.0630383442275722E-2</v>
      </c>
      <c r="L19" s="9">
        <f>'CONTRACTACIO 1r TR 2023'!L19+'CONTRACTACIO 2n TR 2023'!L19+'CONTRACTACIO 3r TR 2023'!L19+'CONTRACTACIO 4t TR 2023'!L19</f>
        <v>315</v>
      </c>
      <c r="M19" s="20">
        <f t="shared" si="4"/>
        <v>0.28352835283528355</v>
      </c>
      <c r="N19" s="13">
        <f>'CONTRACTACIO 1r TR 2023'!N19+'CONTRACTACIO 2n TR 2023'!N19+'CONTRACTACIO 3r TR 2023'!N19+'CONTRACTACIO 4t TR 2023'!N19</f>
        <v>185744.91999999998</v>
      </c>
      <c r="O19" s="13">
        <f>'CONTRACTACIO 1r TR 2023'!O19+'CONTRACTACIO 2n TR 2023'!O19+'CONTRACTACIO 3r TR 2023'!O19+'CONTRACTACIO 4t TR 2023'!O19</f>
        <v>224751.41999999998</v>
      </c>
      <c r="P19" s="21">
        <f t="shared" si="5"/>
        <v>4.2313918347859442E-2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2023'!B20+'CONTRACTACIO 2n TR 2023'!B20+'CONTRACTACIO 3r TR 2023'!B20+'CONTRACTACIO 4t TR 2023'!B20</f>
        <v>15</v>
      </c>
      <c r="C20" s="20">
        <f t="shared" si="0"/>
        <v>0.41666666666666669</v>
      </c>
      <c r="D20" s="13">
        <f>'CONTRACTACIO 1r TR 2023'!D20+'CONTRACTACIO 2n TR 2023'!D20+'CONTRACTACIO 3r TR 2023'!D20+'CONTRACTACIO 4t TR 2023'!D20</f>
        <v>81632.38</v>
      </c>
      <c r="E20" s="13">
        <f>'CONTRACTACIO 1r TR 2023'!E20+'CONTRACTACIO 2n TR 2023'!E20+'CONTRACTACIO 3r TR 2023'!E20+'CONTRACTACIO 4t TR 2023'!E20</f>
        <v>98775.181600000011</v>
      </c>
      <c r="F20" s="21">
        <f t="shared" si="1"/>
        <v>0.19343156242422013</v>
      </c>
      <c r="G20" s="9">
        <f>'CONTRACTACIO 1r TR 2023'!G20+'CONTRACTACIO 2n TR 2023'!G20+'CONTRACTACIO 3r TR 2023'!G20+'CONTRACTACIO 4t TR 2023'!G20</f>
        <v>561</v>
      </c>
      <c r="H20" s="20">
        <f t="shared" si="2"/>
        <v>0.65081206496519717</v>
      </c>
      <c r="I20" s="13">
        <f>'CONTRACTACIO 1r TR 2023'!I20+'CONTRACTACIO 2n TR 2023'!I20+'CONTRACTACIO 3r TR 2023'!I20+'CONTRACTACIO 4t TR 2023'!I20</f>
        <v>967489.64</v>
      </c>
      <c r="J20" s="13">
        <f>'CONTRACTACIO 1r TR 2023'!J20+'CONTRACTACIO 2n TR 2023'!J20+'CONTRACTACIO 3r TR 2023'!J20+'CONTRACTACIO 4t TR 2023'!J20</f>
        <v>1166578.54</v>
      </c>
      <c r="K20" s="21">
        <f t="shared" si="3"/>
        <v>9.3918117186509345E-2</v>
      </c>
      <c r="L20" s="9">
        <f>'CONTRACTACIO 1r TR 2023'!L20+'CONTRACTACIO 2n TR 2023'!L20+'CONTRACTACIO 3r TR 2023'!L20+'CONTRACTACIO 4t TR 2023'!L20</f>
        <v>766</v>
      </c>
      <c r="M20" s="20">
        <f t="shared" si="4"/>
        <v>0.68946894689468952</v>
      </c>
      <c r="N20" s="13">
        <f>'CONTRACTACIO 1r TR 2023'!N20+'CONTRACTACIO 2n TR 2023'!N20+'CONTRACTACIO 3r TR 2023'!N20+'CONTRACTACIO 4t TR 2023'!N20</f>
        <v>530389.52</v>
      </c>
      <c r="O20" s="13">
        <f>'CONTRACTACIO 1r TR 2023'!O20+'CONTRACTACIO 2n TR 2023'!O20+'CONTRACTACIO 3r TR 2023'!O20+'CONTRACTACIO 4t TR 2023'!O20</f>
        <v>637139.63</v>
      </c>
      <c r="P20" s="21">
        <f t="shared" si="5"/>
        <v>0.11995418885453707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9</v>
      </c>
      <c r="H23" s="62">
        <f t="shared" si="2"/>
        <v>1.0440835266821345E-2</v>
      </c>
      <c r="I23" s="73">
        <f>'CONTRACTACIO 1r TR 2023'!I23+'CONTRACTACIO 2n TR 2023'!I23+'CONTRACTACIO 3r TR 2023'!I23+'CONTRACTACIO 4t TR 2023'!I23</f>
        <v>3682.56</v>
      </c>
      <c r="J23" s="74">
        <f>'CONTRACTACIO 1r TR 2023'!J23+'CONTRACTACIO 2n TR 2023'!J23+'CONTRACTACIO 3r TR 2023'!J23+'CONTRACTACIO 4t TR 2023'!J23</f>
        <v>3682.56</v>
      </c>
      <c r="K23" s="63">
        <f t="shared" si="3"/>
        <v>2.9647305326425071E-4</v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36</v>
      </c>
      <c r="C25" s="17">
        <f t="shared" si="12"/>
        <v>1</v>
      </c>
      <c r="D25" s="18">
        <f t="shared" si="12"/>
        <v>422022.03</v>
      </c>
      <c r="E25" s="18">
        <f t="shared" si="12"/>
        <v>510646.66159999999</v>
      </c>
      <c r="F25" s="19">
        <f t="shared" si="12"/>
        <v>1</v>
      </c>
      <c r="G25" s="16">
        <f t="shared" si="12"/>
        <v>862</v>
      </c>
      <c r="H25" s="17">
        <f t="shared" si="12"/>
        <v>1</v>
      </c>
      <c r="I25" s="18">
        <f t="shared" si="12"/>
        <v>10819974.630000001</v>
      </c>
      <c r="J25" s="18">
        <f t="shared" si="12"/>
        <v>12421230.056</v>
      </c>
      <c r="K25" s="19">
        <f t="shared" si="12"/>
        <v>1</v>
      </c>
      <c r="L25" s="16">
        <f t="shared" si="12"/>
        <v>1111</v>
      </c>
      <c r="M25" s="17">
        <f t="shared" si="12"/>
        <v>1</v>
      </c>
      <c r="N25" s="18">
        <f t="shared" si="12"/>
        <v>4393517.57</v>
      </c>
      <c r="O25" s="18">
        <f t="shared" si="12"/>
        <v>5311524.6419000002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26</v>
      </c>
      <c r="C34" s="8">
        <f t="shared" ref="C34:C40" si="14">IF(B34,B34/$B$46,"")</f>
        <v>1.2941762070681932E-2</v>
      </c>
      <c r="D34" s="10">
        <f t="shared" ref="D34:D43" si="15">D13+I13+N13+S13+X13+AC13</f>
        <v>8692960.4100000001</v>
      </c>
      <c r="E34" s="11">
        <f t="shared" ref="E34:E43" si="16">E13+J13+O13+T13+Y13+AD13</f>
        <v>10132217.100200001</v>
      </c>
      <c r="F34" s="21">
        <f t="shared" ref="F34:F40" si="17">IF(E34,E34/$E$46,"")</f>
        <v>0.55539079037603856</v>
      </c>
      <c r="J34" s="99" t="s">
        <v>3</v>
      </c>
      <c r="K34" s="100"/>
      <c r="L34" s="54">
        <f>B25</f>
        <v>36</v>
      </c>
      <c r="M34" s="8">
        <f t="shared" ref="M34:M39" si="18">IF(L34,L34/$L$40,"")</f>
        <v>1.7919362867098058E-2</v>
      </c>
      <c r="N34" s="55">
        <f>D25</f>
        <v>422022.03</v>
      </c>
      <c r="O34" s="55">
        <f>E25</f>
        <v>510646.66159999999</v>
      </c>
      <c r="P34" s="56">
        <f t="shared" ref="P34:P39" si="19">IF(O34,O34/$O$40,"")</f>
        <v>2.7990759592321737E-2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862</v>
      </c>
      <c r="M35" s="8">
        <f t="shared" si="18"/>
        <v>0.42906918865107019</v>
      </c>
      <c r="N35" s="58">
        <f>I25</f>
        <v>10819974.630000001</v>
      </c>
      <c r="O35" s="58">
        <f>J25</f>
        <v>12421230.056</v>
      </c>
      <c r="P35" s="56">
        <f t="shared" si="19"/>
        <v>0.6808615241878575</v>
      </c>
    </row>
    <row r="36" spans="1:33" s="24" customFormat="1" ht="30" customHeight="1" x14ac:dyDescent="0.3">
      <c r="A36" s="41" t="s">
        <v>19</v>
      </c>
      <c r="B36" s="12">
        <f t="shared" si="13"/>
        <v>22</v>
      </c>
      <c r="C36" s="8">
        <f t="shared" si="14"/>
        <v>1.0950721752115481E-2</v>
      </c>
      <c r="D36" s="13">
        <f t="shared" si="15"/>
        <v>662341.85000000009</v>
      </c>
      <c r="E36" s="14">
        <f t="shared" si="16"/>
        <v>801433.64769999986</v>
      </c>
      <c r="F36" s="21">
        <f t="shared" si="17"/>
        <v>4.3930056238260878E-2</v>
      </c>
      <c r="J36" s="95" t="s">
        <v>2</v>
      </c>
      <c r="K36" s="96"/>
      <c r="L36" s="57">
        <f>L25</f>
        <v>1111</v>
      </c>
      <c r="M36" s="8">
        <f t="shared" si="18"/>
        <v>0.5530114484818317</v>
      </c>
      <c r="N36" s="58">
        <f>N25</f>
        <v>4393517.57</v>
      </c>
      <c r="O36" s="58">
        <f>O25</f>
        <v>5311524.6419000002</v>
      </c>
      <c r="P36" s="56">
        <f t="shared" si="19"/>
        <v>0.29114771621982088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17</v>
      </c>
      <c r="C39" s="8">
        <f t="shared" si="14"/>
        <v>8.4619213539074162E-3</v>
      </c>
      <c r="D39" s="13">
        <f t="shared" si="15"/>
        <v>4043869.7300000004</v>
      </c>
      <c r="E39" s="22">
        <f t="shared" si="16"/>
        <v>4621507.79</v>
      </c>
      <c r="F39" s="21">
        <f t="shared" si="17"/>
        <v>0.2533248980784723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593</v>
      </c>
      <c r="C40" s="8">
        <f t="shared" si="14"/>
        <v>0.29517172722747637</v>
      </c>
      <c r="D40" s="13">
        <f t="shared" si="15"/>
        <v>653148.1399999999</v>
      </c>
      <c r="E40" s="14">
        <f t="shared" si="16"/>
        <v>782066.90999999992</v>
      </c>
      <c r="F40" s="21">
        <f t="shared" si="17"/>
        <v>4.2868481298458605E-2</v>
      </c>
      <c r="G40" s="24"/>
      <c r="H40" s="24"/>
      <c r="I40" s="24"/>
      <c r="J40" s="97" t="s">
        <v>0</v>
      </c>
      <c r="K40" s="98"/>
      <c r="L40" s="79">
        <f>SUM(L34:L39)</f>
        <v>2009</v>
      </c>
      <c r="M40" s="17">
        <f>SUM(M34:M39)</f>
        <v>1</v>
      </c>
      <c r="N40" s="80">
        <f>SUM(N34:N39)</f>
        <v>15635514.23</v>
      </c>
      <c r="O40" s="81">
        <f>SUM(O34:O39)</f>
        <v>18243401.359499998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1342</v>
      </c>
      <c r="C41" s="8">
        <f>IF(B41,B41/$B$46,"")</f>
        <v>0.6679940268790443</v>
      </c>
      <c r="D41" s="13">
        <f t="shared" si="15"/>
        <v>1579511.54</v>
      </c>
      <c r="E41" s="14">
        <f t="shared" si="16"/>
        <v>1902493.3516000002</v>
      </c>
      <c r="F41" s="21">
        <f>IF(E41,E41/$E$46,"")</f>
        <v>0.10428391691384366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9</v>
      </c>
      <c r="C44" s="8">
        <f>IF(B44,B44/$B$46,"")</f>
        <v>4.4798407167745144E-3</v>
      </c>
      <c r="D44" s="13">
        <f t="shared" ref="D44" si="21">D23+I23+N23+S23+X23+AC23</f>
        <v>3682.56</v>
      </c>
      <c r="E44" s="14">
        <f t="shared" ref="E44" si="22">E23+J23+O23+T23+Y23+AD23</f>
        <v>3682.56</v>
      </c>
      <c r="F44" s="21">
        <f>IF(E44,E44/$E$46,"")</f>
        <v>2.0185709492612561E-4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2009</v>
      </c>
      <c r="C46" s="17">
        <f>SUM(C34:C45)</f>
        <v>1</v>
      </c>
      <c r="D46" s="18">
        <f>SUM(D34:D45)</f>
        <v>15635514.230000002</v>
      </c>
      <c r="E46" s="18">
        <f>SUM(E34:E45)</f>
        <v>18243401.359499998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8" ma:contentTypeDescription="Crear nuevo documento." ma:contentTypeScope="" ma:versionID="df6c8151b2666437b2fa8e9fadb6c62b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8a3f33d32cd98e40340a8aa852311ca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A42B9-455B-425C-B0EE-8052F4A9B3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D21FF8-BE0E-47C3-9044-D755F1C7BAC8}">
  <ds:schemaRefs>
    <ds:schemaRef ds:uri="http://schemas.microsoft.com/office/2006/metadata/properties"/>
    <ds:schemaRef ds:uri="http://schemas.microsoft.com/office/infopath/2007/PartnerControls"/>
    <ds:schemaRef ds:uri="0cc523da-d425-4f99-a8e5-5c2e3b2a633d"/>
    <ds:schemaRef ds:uri="fe2c56db-766c-4c36-b3e5-267db87031a2"/>
  </ds:schemaRefs>
</ds:datastoreItem>
</file>

<file path=customXml/itemProps3.xml><?xml version="1.0" encoding="utf-8"?>
<ds:datastoreItem xmlns:ds="http://schemas.openxmlformats.org/officeDocument/2006/customXml" ds:itemID="{F75FE9CB-599A-4F64-AB25-15DBF713C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ANUAL'!Área_de_impresión</vt:lpstr>
      <vt:lpstr>'CONTRACTACIO 1r TR 2023'!Área_de_impresión</vt:lpstr>
      <vt:lpstr>'CONTRACTACIO 2n TR 2023'!Área_de_impresión</vt:lpstr>
      <vt:lpstr>'CONTRACTACIO 3r TR 2023'!Área_de_impresión</vt:lpstr>
      <vt:lpstr>'CONTRACTACIO 4t TR 2023'!Área_de_impresión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Jordi Mora Aguilera</cp:lastModifiedBy>
  <cp:lastPrinted>2020-02-14T09:12:43Z</cp:lastPrinted>
  <dcterms:created xsi:type="dcterms:W3CDTF">2016-02-03T12:33:15Z</dcterms:created>
  <dcterms:modified xsi:type="dcterms:W3CDTF">2024-02-28T19:00:50Z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