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23064" windowHeight="4812" tabRatio="700" activeTab="4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H23" i="5"/>
  <c r="F23" i="5"/>
  <c r="C23" i="5"/>
  <c r="AE23" i="4"/>
  <c r="AB23" i="4"/>
  <c r="Z23" i="4"/>
  <c r="W23" i="4"/>
  <c r="U23" i="4"/>
  <c r="R23" i="4"/>
  <c r="P23" i="4"/>
  <c r="M23" i="4"/>
  <c r="H23" i="4"/>
  <c r="F23" i="4"/>
  <c r="C23" i="4"/>
  <c r="AE23" i="1"/>
  <c r="AB23" i="1"/>
  <c r="Z23" i="1"/>
  <c r="W23" i="1"/>
  <c r="U23" i="1"/>
  <c r="R23" i="1"/>
  <c r="P23" i="1"/>
  <c r="M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I23" i="7"/>
  <c r="D44" i="7" s="1"/>
  <c r="G23" i="7"/>
  <c r="B44" i="7" s="1"/>
  <c r="E23" i="7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C15" i="1" s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O14" i="7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AD18" i="7"/>
  <c r="AE18" i="7" s="1"/>
  <c r="E18" i="7"/>
  <c r="T18" i="7"/>
  <c r="Y18" i="7"/>
  <c r="Z18" i="7"/>
  <c r="J19" i="7"/>
  <c r="O19" i="7"/>
  <c r="AD19" i="7"/>
  <c r="AE19" i="7"/>
  <c r="E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D37" i="7" s="1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35" i="7" s="1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B37" i="7" s="1"/>
  <c r="V16" i="7"/>
  <c r="W16" i="7"/>
  <c r="AA16" i="7"/>
  <c r="AB16" i="7"/>
  <c r="B13" i="7"/>
  <c r="G13" i="7"/>
  <c r="L13" i="7"/>
  <c r="B34" i="7" s="1"/>
  <c r="Q13" i="7"/>
  <c r="V13" i="7"/>
  <c r="W13" i="7"/>
  <c r="AA13" i="7"/>
  <c r="AB13" i="7"/>
  <c r="B20" i="7"/>
  <c r="G20" i="7"/>
  <c r="L20" i="7"/>
  <c r="AA20" i="7"/>
  <c r="Q20" i="7"/>
  <c r="V20" i="7"/>
  <c r="B21" i="7"/>
  <c r="G21" i="7"/>
  <c r="L21" i="7"/>
  <c r="AA21" i="7"/>
  <c r="Q21" i="7"/>
  <c r="V21" i="7"/>
  <c r="W21" i="7"/>
  <c r="G14" i="7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Q19" i="7"/>
  <c r="R19" i="7"/>
  <c r="V19" i="7"/>
  <c r="W19" i="7"/>
  <c r="U18" i="7"/>
  <c r="R15" i="7"/>
  <c r="J25" i="6"/>
  <c r="K15" i="6" s="1"/>
  <c r="E25" i="6"/>
  <c r="F20" i="6" s="1"/>
  <c r="O25" i="6"/>
  <c r="P13" i="6" s="1"/>
  <c r="Y25" i="6"/>
  <c r="O38" i="6"/>
  <c r="T25" i="6"/>
  <c r="O37" i="6"/>
  <c r="AD25" i="6"/>
  <c r="O39" i="6"/>
  <c r="P39" i="6"/>
  <c r="I25" i="6"/>
  <c r="N35" i="6" s="1"/>
  <c r="D25" i="6"/>
  <c r="N34" i="6" s="1"/>
  <c r="N25" i="6"/>
  <c r="N36" i="6" s="1"/>
  <c r="X25" i="6"/>
  <c r="N38" i="6"/>
  <c r="S25" i="6"/>
  <c r="N37" i="6"/>
  <c r="AC25" i="6"/>
  <c r="N39" i="6"/>
  <c r="G25" i="6"/>
  <c r="H21" i="6" s="1"/>
  <c r="B25" i="6"/>
  <c r="L25" i="6"/>
  <c r="L36" i="6" s="1"/>
  <c r="V25" i="6"/>
  <c r="L38" i="6"/>
  <c r="Q25" i="6"/>
  <c r="L37" i="6" s="1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25" i="6" s="1"/>
  <c r="Z14" i="6"/>
  <c r="Z15" i="6"/>
  <c r="Z16" i="6"/>
  <c r="Z17" i="6"/>
  <c r="Z19" i="6"/>
  <c r="Z20" i="6"/>
  <c r="Z24" i="6"/>
  <c r="W13" i="6"/>
  <c r="W25" i="6" s="1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6" i="6"/>
  <c r="P18" i="6"/>
  <c r="P20" i="6"/>
  <c r="P24" i="6"/>
  <c r="M14" i="6"/>
  <c r="M15" i="6"/>
  <c r="M16" i="6"/>
  <c r="M19" i="6"/>
  <c r="M20" i="6"/>
  <c r="M21" i="6"/>
  <c r="M24" i="6"/>
  <c r="K16" i="6"/>
  <c r="K17" i="6"/>
  <c r="H16" i="6"/>
  <c r="H17" i="6"/>
  <c r="F15" i="6"/>
  <c r="F16" i="6"/>
  <c r="F17" i="6"/>
  <c r="F18" i="6"/>
  <c r="F19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 s="1"/>
  <c r="J25" i="5"/>
  <c r="K14" i="5" s="1"/>
  <c r="O25" i="5"/>
  <c r="O36" i="5" s="1"/>
  <c r="T25" i="5"/>
  <c r="O37" i="5"/>
  <c r="P37" i="5" s="1"/>
  <c r="Y25" i="5"/>
  <c r="Z18" i="5"/>
  <c r="D25" i="5"/>
  <c r="N34" i="5" s="1"/>
  <c r="I25" i="5"/>
  <c r="N35" i="5" s="1"/>
  <c r="N25" i="5"/>
  <c r="N36" i="5" s="1"/>
  <c r="S25" i="5"/>
  <c r="N37" i="5" s="1"/>
  <c r="X25" i="5"/>
  <c r="N38" i="5"/>
  <c r="B25" i="5"/>
  <c r="L34" i="5" s="1"/>
  <c r="G25" i="5"/>
  <c r="H19" i="5" s="1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25" i="5" s="1"/>
  <c r="Z17" i="5"/>
  <c r="Z19" i="5"/>
  <c r="Z20" i="5"/>
  <c r="Z21" i="5"/>
  <c r="W13" i="5"/>
  <c r="W14" i="5"/>
  <c r="W15" i="5"/>
  <c r="W25" i="5" s="1"/>
  <c r="W16" i="5"/>
  <c r="W17" i="5"/>
  <c r="W19" i="5"/>
  <c r="W20" i="5"/>
  <c r="W21" i="5"/>
  <c r="U13" i="5"/>
  <c r="U14" i="5"/>
  <c r="U15" i="5"/>
  <c r="U25" i="5" s="1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5" i="5"/>
  <c r="M16" i="5"/>
  <c r="M17" i="5"/>
  <c r="M18" i="5"/>
  <c r="M19" i="5"/>
  <c r="K16" i="5"/>
  <c r="K17" i="5"/>
  <c r="H16" i="5"/>
  <c r="H17" i="5"/>
  <c r="H21" i="5"/>
  <c r="F13" i="5"/>
  <c r="F14" i="5"/>
  <c r="F16" i="5"/>
  <c r="F17" i="5"/>
  <c r="F18" i="5"/>
  <c r="C16" i="5"/>
  <c r="C17" i="5"/>
  <c r="C18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9" i="4"/>
  <c r="Y25" i="4"/>
  <c r="Z20" i="4" s="1"/>
  <c r="Z24" i="4"/>
  <c r="X25" i="4"/>
  <c r="N38" i="4" s="1"/>
  <c r="W13" i="4"/>
  <c r="W14" i="4"/>
  <c r="W15" i="4"/>
  <c r="W16" i="4"/>
  <c r="W19" i="4"/>
  <c r="V25" i="4"/>
  <c r="L38" i="4" s="1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R14" i="4"/>
  <c r="R15" i="4"/>
  <c r="R16" i="4"/>
  <c r="R17" i="4"/>
  <c r="R18" i="4"/>
  <c r="R19" i="4"/>
  <c r="R20" i="4"/>
  <c r="R21" i="4"/>
  <c r="R24" i="4"/>
  <c r="O25" i="4"/>
  <c r="P13" i="4" s="1"/>
  <c r="P19" i="4"/>
  <c r="P17" i="4"/>
  <c r="P24" i="4"/>
  <c r="N25" i="4"/>
  <c r="N36" i="4"/>
  <c r="L25" i="4"/>
  <c r="M13" i="4" s="1"/>
  <c r="M16" i="4"/>
  <c r="M17" i="4"/>
  <c r="M24" i="4"/>
  <c r="J25" i="4"/>
  <c r="O35" i="4" s="1"/>
  <c r="K16" i="4"/>
  <c r="K17" i="4"/>
  <c r="I25" i="4"/>
  <c r="N35" i="4" s="1"/>
  <c r="G25" i="4"/>
  <c r="H21" i="4" s="1"/>
  <c r="H16" i="4"/>
  <c r="H17" i="4"/>
  <c r="E25" i="4"/>
  <c r="F18" i="4"/>
  <c r="F13" i="4"/>
  <c r="F25" i="4" s="1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P37" i="4" s="1"/>
  <c r="L39" i="4"/>
  <c r="M39" i="4"/>
  <c r="D34" i="4"/>
  <c r="D35" i="4"/>
  <c r="D36" i="4"/>
  <c r="D37" i="4"/>
  <c r="D38" i="4"/>
  <c r="D39" i="4"/>
  <c r="D40" i="4"/>
  <c r="D41" i="4"/>
  <c r="D42" i="4"/>
  <c r="J25" i="1"/>
  <c r="K16" i="1" s="1"/>
  <c r="K22" i="1"/>
  <c r="O25" i="1"/>
  <c r="O36" i="1" s="1"/>
  <c r="E25" i="1"/>
  <c r="Y25" i="1"/>
  <c r="O38" i="1" s="1"/>
  <c r="I25" i="1"/>
  <c r="N35" i="1"/>
  <c r="N25" i="1"/>
  <c r="N36" i="1" s="1"/>
  <c r="D25" i="1"/>
  <c r="N34" i="1"/>
  <c r="X25" i="1"/>
  <c r="N38" i="1" s="1"/>
  <c r="G25" i="1"/>
  <c r="H15" i="1" s="1"/>
  <c r="H22" i="1"/>
  <c r="L25" i="1"/>
  <c r="M20" i="1" s="1"/>
  <c r="V25" i="1"/>
  <c r="L38" i="1" s="1"/>
  <c r="Q25" i="1"/>
  <c r="L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25" i="1" s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H21" i="1"/>
  <c r="H17" i="1"/>
  <c r="C24" i="1"/>
  <c r="C21" i="1"/>
  <c r="C20" i="1"/>
  <c r="C19" i="1"/>
  <c r="C18" i="1"/>
  <c r="C17" i="1"/>
  <c r="C16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T25" i="1"/>
  <c r="U20" i="1" s="1"/>
  <c r="S25" i="1"/>
  <c r="N37" i="1" s="1"/>
  <c r="R13" i="1"/>
  <c r="R25" i="1" s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F22" i="1"/>
  <c r="F23" i="1"/>
  <c r="F24" i="1"/>
  <c r="C22" i="1"/>
  <c r="C23" i="1"/>
  <c r="L36" i="1"/>
  <c r="AE25" i="1"/>
  <c r="AB25" i="1"/>
  <c r="O34" i="6"/>
  <c r="F22" i="6"/>
  <c r="L34" i="6"/>
  <c r="C22" i="6"/>
  <c r="F45" i="1"/>
  <c r="H19" i="6"/>
  <c r="M18" i="6"/>
  <c r="M13" i="6"/>
  <c r="M25" i="6" s="1"/>
  <c r="P19" i="6"/>
  <c r="P14" i="6"/>
  <c r="Z21" i="6"/>
  <c r="H22" i="6"/>
  <c r="K22" i="6"/>
  <c r="AB25" i="6"/>
  <c r="AE25" i="6"/>
  <c r="M13" i="5"/>
  <c r="AB25" i="5"/>
  <c r="L35" i="5"/>
  <c r="M39" i="5"/>
  <c r="H22" i="5"/>
  <c r="O38" i="5"/>
  <c r="O35" i="5"/>
  <c r="K22" i="5"/>
  <c r="P21" i="4"/>
  <c r="AE25" i="4"/>
  <c r="H19" i="4"/>
  <c r="H22" i="4"/>
  <c r="K13" i="4"/>
  <c r="K22" i="4"/>
  <c r="Z21" i="4"/>
  <c r="AB25" i="4"/>
  <c r="L34" i="1"/>
  <c r="F20" i="1"/>
  <c r="O34" i="1"/>
  <c r="F13" i="1"/>
  <c r="C13" i="1"/>
  <c r="H16" i="1"/>
  <c r="H13" i="1"/>
  <c r="H18" i="1"/>
  <c r="H24" i="1"/>
  <c r="L35" i="1"/>
  <c r="X25" i="7"/>
  <c r="N39" i="7"/>
  <c r="Z18" i="6"/>
  <c r="C20" i="6"/>
  <c r="C13" i="6"/>
  <c r="F14" i="6"/>
  <c r="U16" i="6"/>
  <c r="U13" i="6"/>
  <c r="U25" i="6" s="1"/>
  <c r="H13" i="6"/>
  <c r="H24" i="6"/>
  <c r="H14" i="6"/>
  <c r="T25" i="7"/>
  <c r="O37" i="7" s="1"/>
  <c r="F13" i="6"/>
  <c r="F25" i="6" s="1"/>
  <c r="W19" i="6"/>
  <c r="W18" i="6"/>
  <c r="K24" i="6"/>
  <c r="F43" i="6"/>
  <c r="H14" i="5"/>
  <c r="H24" i="5"/>
  <c r="H18" i="5"/>
  <c r="K18" i="5"/>
  <c r="K21" i="5"/>
  <c r="P15" i="5"/>
  <c r="P18" i="5"/>
  <c r="P25" i="5" s="1"/>
  <c r="P13" i="5"/>
  <c r="P19" i="5"/>
  <c r="P14" i="5"/>
  <c r="H15" i="5"/>
  <c r="W18" i="5"/>
  <c r="R16" i="5"/>
  <c r="R25" i="5" s="1"/>
  <c r="H13" i="5"/>
  <c r="H20" i="5"/>
  <c r="K19" i="5"/>
  <c r="K20" i="5"/>
  <c r="C13" i="5"/>
  <c r="F23" i="7"/>
  <c r="F43" i="5"/>
  <c r="AE21" i="5"/>
  <c r="AE20" i="5"/>
  <c r="C20" i="5"/>
  <c r="F21" i="5"/>
  <c r="F20" i="5"/>
  <c r="P21" i="5"/>
  <c r="C43" i="6"/>
  <c r="V25" i="7"/>
  <c r="Y25" i="7"/>
  <c r="Z20" i="7"/>
  <c r="H15" i="4"/>
  <c r="H14" i="4"/>
  <c r="K18" i="4"/>
  <c r="F15" i="4"/>
  <c r="P14" i="4"/>
  <c r="P18" i="4"/>
  <c r="H24" i="4"/>
  <c r="K24" i="4"/>
  <c r="F14" i="4"/>
  <c r="F20" i="4"/>
  <c r="AD25" i="7"/>
  <c r="O38" i="7" s="1"/>
  <c r="W17" i="4"/>
  <c r="O38" i="4"/>
  <c r="E38" i="7"/>
  <c r="Z17" i="4"/>
  <c r="C18" i="4"/>
  <c r="O34" i="4"/>
  <c r="H13" i="4"/>
  <c r="W20" i="4"/>
  <c r="P20" i="4"/>
  <c r="L35" i="4"/>
  <c r="F43" i="4"/>
  <c r="K22" i="7"/>
  <c r="Z14" i="7"/>
  <c r="D34" i="7"/>
  <c r="D38" i="7"/>
  <c r="D45" i="7"/>
  <c r="AA25" i="7"/>
  <c r="AB21" i="7" s="1"/>
  <c r="B45" i="7"/>
  <c r="B38" i="7"/>
  <c r="R17" i="7"/>
  <c r="H22" i="7"/>
  <c r="F38" i="1"/>
  <c r="P17" i="7"/>
  <c r="P16" i="7"/>
  <c r="F37" i="4"/>
  <c r="Z16" i="7"/>
  <c r="P39" i="1"/>
  <c r="M16" i="7"/>
  <c r="F43" i="1"/>
  <c r="C22" i="7"/>
  <c r="C23" i="7"/>
  <c r="F22" i="7"/>
  <c r="C43" i="5"/>
  <c r="P39" i="5"/>
  <c r="AE25" i="5"/>
  <c r="C43" i="4"/>
  <c r="C45" i="1"/>
  <c r="U13" i="7"/>
  <c r="F18" i="7"/>
  <c r="L39" i="7"/>
  <c r="W20" i="7"/>
  <c r="W25" i="7"/>
  <c r="O39" i="7"/>
  <c r="Z21" i="7"/>
  <c r="Z25" i="7"/>
  <c r="AE17" i="7"/>
  <c r="C38" i="4"/>
  <c r="F38" i="4"/>
  <c r="AB17" i="7"/>
  <c r="C18" i="7"/>
  <c r="F43" i="7"/>
  <c r="C38" i="7"/>
  <c r="C43" i="7"/>
  <c r="F38" i="7"/>
  <c r="M39" i="7"/>
  <c r="P39" i="7"/>
  <c r="O37" i="1" l="1"/>
  <c r="U16" i="7"/>
  <c r="AB19" i="7"/>
  <c r="AB18" i="7"/>
  <c r="R16" i="6"/>
  <c r="R25" i="6" s="1"/>
  <c r="P21" i="6"/>
  <c r="P15" i="6"/>
  <c r="P25" i="6" s="1"/>
  <c r="O36" i="6"/>
  <c r="H23" i="6"/>
  <c r="K23" i="6"/>
  <c r="K18" i="6"/>
  <c r="K14" i="6"/>
  <c r="K19" i="6"/>
  <c r="K21" i="6"/>
  <c r="K20" i="6"/>
  <c r="H18" i="6"/>
  <c r="L35" i="6"/>
  <c r="H20" i="6"/>
  <c r="L40" i="6"/>
  <c r="H15" i="6"/>
  <c r="H25" i="6" s="1"/>
  <c r="B40" i="7"/>
  <c r="K13" i="6"/>
  <c r="O35" i="6"/>
  <c r="D46" i="6"/>
  <c r="N40" i="6"/>
  <c r="B46" i="6"/>
  <c r="E25" i="7"/>
  <c r="C25" i="6"/>
  <c r="E46" i="6"/>
  <c r="AC25" i="7"/>
  <c r="N38" i="7" s="1"/>
  <c r="AB25" i="7"/>
  <c r="AB20" i="7"/>
  <c r="L38" i="7"/>
  <c r="U20" i="7"/>
  <c r="M14" i="5"/>
  <c r="M25" i="5" s="1"/>
  <c r="M21" i="5"/>
  <c r="M20" i="5"/>
  <c r="H25" i="5"/>
  <c r="K23" i="5"/>
  <c r="O40" i="5"/>
  <c r="D46" i="5"/>
  <c r="K15" i="5"/>
  <c r="N40" i="5"/>
  <c r="K13" i="5"/>
  <c r="J25" i="7"/>
  <c r="K24" i="7" s="1"/>
  <c r="B46" i="5"/>
  <c r="C19" i="5"/>
  <c r="E45" i="7"/>
  <c r="F24" i="7"/>
  <c r="F19" i="5"/>
  <c r="F15" i="5"/>
  <c r="F25" i="5"/>
  <c r="E46" i="5"/>
  <c r="F44" i="5" s="1"/>
  <c r="L40" i="5"/>
  <c r="M36" i="5" s="1"/>
  <c r="B25" i="7"/>
  <c r="C24" i="7" s="1"/>
  <c r="C14" i="5"/>
  <c r="C15" i="5"/>
  <c r="Z18" i="4"/>
  <c r="Z25" i="4" s="1"/>
  <c r="AE21" i="7"/>
  <c r="AE20" i="7"/>
  <c r="W21" i="4"/>
  <c r="W18" i="4"/>
  <c r="W25" i="4" s="1"/>
  <c r="U25" i="4"/>
  <c r="E37" i="7"/>
  <c r="Q25" i="7"/>
  <c r="R21" i="7" s="1"/>
  <c r="R13" i="4"/>
  <c r="R25" i="4" s="1"/>
  <c r="U21" i="7"/>
  <c r="U25" i="7" s="1"/>
  <c r="S25" i="7"/>
  <c r="N37" i="7" s="1"/>
  <c r="L37" i="7"/>
  <c r="N40" i="4"/>
  <c r="D39" i="7"/>
  <c r="P15" i="4"/>
  <c r="P25" i="4" s="1"/>
  <c r="M20" i="4"/>
  <c r="M14" i="4"/>
  <c r="M21" i="4"/>
  <c r="M15" i="4"/>
  <c r="M25" i="4" s="1"/>
  <c r="L36" i="4"/>
  <c r="M18" i="4"/>
  <c r="M19" i="4"/>
  <c r="O36" i="4"/>
  <c r="O40" i="4" s="1"/>
  <c r="P38" i="4" s="1"/>
  <c r="E46" i="4"/>
  <c r="F39" i="4" s="1"/>
  <c r="K23" i="4"/>
  <c r="K21" i="4"/>
  <c r="K20" i="4"/>
  <c r="K14" i="4"/>
  <c r="K19" i="4"/>
  <c r="K15" i="4"/>
  <c r="D40" i="7"/>
  <c r="G25" i="7"/>
  <c r="H24" i="7" s="1"/>
  <c r="H18" i="4"/>
  <c r="H20" i="4"/>
  <c r="H25" i="4" s="1"/>
  <c r="D46" i="4"/>
  <c r="E35" i="7"/>
  <c r="H13" i="7"/>
  <c r="B46" i="4"/>
  <c r="B35" i="7"/>
  <c r="F14" i="7"/>
  <c r="F13" i="7"/>
  <c r="F15" i="7"/>
  <c r="O34" i="7"/>
  <c r="F20" i="7"/>
  <c r="D41" i="7"/>
  <c r="D25" i="7"/>
  <c r="N34" i="7" s="1"/>
  <c r="C20" i="4"/>
  <c r="C14" i="4"/>
  <c r="C25" i="4" s="1"/>
  <c r="C15" i="4"/>
  <c r="D36" i="7"/>
  <c r="L40" i="4"/>
  <c r="M36" i="4" s="1"/>
  <c r="U21" i="1"/>
  <c r="U25" i="1" s="1"/>
  <c r="E41" i="7"/>
  <c r="D42" i="7"/>
  <c r="L40" i="1"/>
  <c r="M35" i="1" s="1"/>
  <c r="E40" i="7"/>
  <c r="P25" i="1"/>
  <c r="N25" i="7"/>
  <c r="N36" i="7" s="1"/>
  <c r="N40" i="1"/>
  <c r="L25" i="7"/>
  <c r="M18" i="7" s="1"/>
  <c r="B42" i="7"/>
  <c r="M25" i="1"/>
  <c r="B39" i="7"/>
  <c r="E36" i="7"/>
  <c r="O25" i="7"/>
  <c r="P19" i="7" s="1"/>
  <c r="D46" i="1"/>
  <c r="E34" i="7"/>
  <c r="B36" i="7"/>
  <c r="E44" i="7"/>
  <c r="K23" i="1"/>
  <c r="K18" i="1"/>
  <c r="O35" i="1"/>
  <c r="E42" i="7"/>
  <c r="K19" i="1"/>
  <c r="E39" i="7"/>
  <c r="K21" i="1"/>
  <c r="K14" i="1"/>
  <c r="K20" i="1"/>
  <c r="E46" i="1"/>
  <c r="F40" i="1" s="1"/>
  <c r="I25" i="7"/>
  <c r="N35" i="7" s="1"/>
  <c r="H23" i="1"/>
  <c r="H15" i="7"/>
  <c r="H14" i="1"/>
  <c r="H19" i="1"/>
  <c r="H20" i="1"/>
  <c r="H25" i="1" s="1"/>
  <c r="O40" i="1"/>
  <c r="P38" i="1" s="1"/>
  <c r="K15" i="1"/>
  <c r="K13" i="1"/>
  <c r="H14" i="7"/>
  <c r="L34" i="7"/>
  <c r="B46" i="1"/>
  <c r="C34" i="1" s="1"/>
  <c r="B41" i="7"/>
  <c r="F25" i="1"/>
  <c r="C14" i="1"/>
  <c r="C25" i="1" s="1"/>
  <c r="M36" i="1" l="1"/>
  <c r="M34" i="1"/>
  <c r="M37" i="1"/>
  <c r="M38" i="1"/>
  <c r="M34" i="6"/>
  <c r="M38" i="6"/>
  <c r="C42" i="6"/>
  <c r="C37" i="6"/>
  <c r="M37" i="6"/>
  <c r="F45" i="6"/>
  <c r="F37" i="6"/>
  <c r="M36" i="6"/>
  <c r="C39" i="6"/>
  <c r="C44" i="6"/>
  <c r="C35" i="6"/>
  <c r="C40" i="6"/>
  <c r="C36" i="6"/>
  <c r="F34" i="6"/>
  <c r="F44" i="6"/>
  <c r="K25" i="6"/>
  <c r="F39" i="6"/>
  <c r="M35" i="6"/>
  <c r="F40" i="6"/>
  <c r="O40" i="6"/>
  <c r="P38" i="6" s="1"/>
  <c r="C45" i="6"/>
  <c r="C34" i="6"/>
  <c r="C41" i="6"/>
  <c r="F19" i="7"/>
  <c r="F21" i="7"/>
  <c r="F35" i="6"/>
  <c r="F42" i="6"/>
  <c r="F41" i="6"/>
  <c r="C21" i="7"/>
  <c r="F36" i="6"/>
  <c r="AE25" i="7"/>
  <c r="P34" i="5"/>
  <c r="P38" i="5"/>
  <c r="M38" i="5"/>
  <c r="M37" i="5"/>
  <c r="C34" i="5"/>
  <c r="C37" i="5"/>
  <c r="C36" i="5"/>
  <c r="P36" i="5"/>
  <c r="C44" i="5"/>
  <c r="O35" i="7"/>
  <c r="K19" i="7"/>
  <c r="K23" i="7"/>
  <c r="F45" i="5"/>
  <c r="F39" i="5"/>
  <c r="F42" i="5"/>
  <c r="K20" i="7"/>
  <c r="P35" i="5"/>
  <c r="C42" i="5"/>
  <c r="H16" i="7"/>
  <c r="H21" i="7"/>
  <c r="C39" i="5"/>
  <c r="K16" i="7"/>
  <c r="K18" i="7"/>
  <c r="K15" i="7"/>
  <c r="K25" i="5"/>
  <c r="K14" i="7"/>
  <c r="K13" i="7"/>
  <c r="K21" i="7"/>
  <c r="F34" i="5"/>
  <c r="M34" i="5"/>
  <c r="M35" i="5"/>
  <c r="C35" i="5"/>
  <c r="C40" i="5"/>
  <c r="C41" i="5"/>
  <c r="C45" i="5"/>
  <c r="F35" i="5"/>
  <c r="F40" i="5"/>
  <c r="F41" i="5"/>
  <c r="C14" i="7"/>
  <c r="C19" i="7"/>
  <c r="F25" i="7"/>
  <c r="F36" i="5"/>
  <c r="C13" i="7"/>
  <c r="C25" i="7" s="1"/>
  <c r="C20" i="7"/>
  <c r="C15" i="7"/>
  <c r="C25" i="5"/>
  <c r="M38" i="4"/>
  <c r="N40" i="7"/>
  <c r="R13" i="7"/>
  <c r="R16" i="7"/>
  <c r="R25" i="7" s="1"/>
  <c r="C44" i="4"/>
  <c r="C37" i="4"/>
  <c r="R20" i="7"/>
  <c r="M37" i="4"/>
  <c r="M20" i="7"/>
  <c r="M19" i="7"/>
  <c r="M13" i="7"/>
  <c r="M14" i="7"/>
  <c r="M15" i="7"/>
  <c r="F35" i="4"/>
  <c r="F41" i="4"/>
  <c r="F45" i="4"/>
  <c r="F44" i="4"/>
  <c r="F40" i="4"/>
  <c r="F36" i="4"/>
  <c r="F34" i="4"/>
  <c r="F42" i="4"/>
  <c r="P36" i="4"/>
  <c r="K25" i="4"/>
  <c r="C35" i="4"/>
  <c r="L35" i="7"/>
  <c r="H23" i="7"/>
  <c r="H20" i="7"/>
  <c r="H18" i="7"/>
  <c r="H19" i="7"/>
  <c r="C45" i="4"/>
  <c r="C34" i="4"/>
  <c r="C39" i="4"/>
  <c r="C40" i="4"/>
  <c r="C42" i="4"/>
  <c r="C41" i="4"/>
  <c r="C36" i="4"/>
  <c r="D46" i="7"/>
  <c r="P34" i="4"/>
  <c r="P35" i="4"/>
  <c r="M34" i="4"/>
  <c r="M35" i="4"/>
  <c r="P34" i="1"/>
  <c r="P37" i="1"/>
  <c r="F34" i="1"/>
  <c r="P21" i="7"/>
  <c r="P20" i="7"/>
  <c r="P18" i="7"/>
  <c r="L36" i="7"/>
  <c r="M21" i="7"/>
  <c r="C37" i="1"/>
  <c r="O36" i="7"/>
  <c r="O40" i="7" s="1"/>
  <c r="P38" i="7" s="1"/>
  <c r="P13" i="7"/>
  <c r="P15" i="7"/>
  <c r="F36" i="1"/>
  <c r="P14" i="7"/>
  <c r="P36" i="1"/>
  <c r="E46" i="7"/>
  <c r="F37" i="7" s="1"/>
  <c r="F44" i="1"/>
  <c r="K25" i="1"/>
  <c r="F41" i="1"/>
  <c r="F42" i="1"/>
  <c r="F39" i="1"/>
  <c r="F35" i="1"/>
  <c r="F37" i="1"/>
  <c r="C44" i="1"/>
  <c r="C36" i="1"/>
  <c r="C41" i="1"/>
  <c r="C42" i="1"/>
  <c r="C39" i="1"/>
  <c r="C40" i="1"/>
  <c r="P35" i="1"/>
  <c r="C35" i="1"/>
  <c r="B46" i="7"/>
  <c r="M40" i="1" l="1"/>
  <c r="M40" i="6"/>
  <c r="P34" i="6"/>
  <c r="P37" i="6"/>
  <c r="P36" i="6"/>
  <c r="C46" i="6"/>
  <c r="P35" i="6"/>
  <c r="F46" i="6"/>
  <c r="P40" i="5"/>
  <c r="K25" i="7"/>
  <c r="H25" i="7"/>
  <c r="L40" i="7"/>
  <c r="M38" i="7" s="1"/>
  <c r="M40" i="5"/>
  <c r="C46" i="5"/>
  <c r="F46" i="5"/>
  <c r="F36" i="7"/>
  <c r="F46" i="4"/>
  <c r="M25" i="7"/>
  <c r="F41" i="7"/>
  <c r="F45" i="7"/>
  <c r="C44" i="7"/>
  <c r="C45" i="7"/>
  <c r="C46" i="4"/>
  <c r="P40" i="4"/>
  <c r="M40" i="4"/>
  <c r="P34" i="7"/>
  <c r="P37" i="7"/>
  <c r="P40" i="1"/>
  <c r="P25" i="7"/>
  <c r="F40" i="7"/>
  <c r="F35" i="7"/>
  <c r="P36" i="7"/>
  <c r="F46" i="1"/>
  <c r="F34" i="7"/>
  <c r="F42" i="7"/>
  <c r="F39" i="7"/>
  <c r="F44" i="7"/>
  <c r="C42" i="7"/>
  <c r="C40" i="7"/>
  <c r="C39" i="7"/>
  <c r="C46" i="1"/>
  <c r="C35" i="7"/>
  <c r="C36" i="7"/>
  <c r="C34" i="7"/>
  <c r="P35" i="7"/>
  <c r="C41" i="7"/>
  <c r="C37" i="7"/>
  <c r="P40" i="6" l="1"/>
  <c r="M36" i="7"/>
  <c r="M35" i="7"/>
  <c r="M34" i="7"/>
  <c r="M37" i="7"/>
  <c r="P40" i="7"/>
  <c r="F46" i="7"/>
  <c r="C46" i="7"/>
  <c r="M40" i="7" l="1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<sst xmlns="http://schemas.openxmlformats.org/spreadsheetml/2006/main" count="457" uniqueCount="63">
  <si>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</si>
  <si>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</si>
  <si>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</si>
  <si>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</si>
  <si>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</si>
  <si>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</si>
  <si>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</si>
  <si>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</si>
  <si>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</si>
  <si>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</si>
  <si>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</si>
  <si>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</si>
  <si>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</si>
  <si>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</si>
  <si>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</si>
  <si>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</si>
  <si>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</si>
  <si>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</si>
  <si>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</si>
  <si>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</si>
  <si>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</si>
  <si>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</si>
  <si>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</si>
  <si>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</si>
  <si>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</si>
  <si>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</si>
  <si>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</si>
  <si>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</si>
  <si>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</si>
  <si>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</si>
  <si>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</si>
  <si>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</si>
  <si>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</si>
  <si>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</si>
  <si>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</si>
  <si>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</si>
  <si>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</si>
  <si>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</si>
  <si>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</si>
  <si>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</si>
  <si>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</si>
  <si>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</si>
  <si>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</si>
  <si>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</si>
  <si>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</si>
  <si>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</si>
  <si>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</si>
  <si>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</si>
  <si>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</si>
  <si>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</si>
  <si>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</si>
  <si>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</si>
  <si>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</si>
  <si>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</si>
  <si>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</si>
  <si>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</si>
  <si>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</si>
  <si>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</si>
  <si>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</si>
  <si>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</si>
  <si>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AJUNTAMENT DE BARCELONA (GERÈNCIES i DISTRICTES)</t>
  </si>
  <si>
    <t>Dades actualitzades a</t>
  </si>
  <si>
    <t>ANY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</si>
</sst>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15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1913883536032872E-2"/>
                  <c:y val="0.1531910937097075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2.5154311140604992E-3"/>
                  <c:y val="0.129201208777023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4.0023821981733647E-2"/>
                  <c:y val="6.867810549507290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8.2108415540439905E-2"/>
                  <c:y val="0.12591597838211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0.15556111401796008"/>
                  <c:y val="0.12522571290071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23678369215193321"/>
                  <c:y val="8.11031850606570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0.14733912717960498"/>
                  <c:y val="-2.2974947936711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3770934629929769E-2"/>
                  <c:y val="-0.1412856691076708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1.5126958400864398E-2"/>
                  <c:y val="-5.830215754602496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7.1312293418752226E-2"/>
                  <c:y val="-5.6005685813660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9.7244732576985418E-2"/>
                  <c:y val="3.82143487959019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1"/>
              <c:layout>
                <c:manualLayout>
                  <c:x val="3.8897893030794169E-2"/>
                  <c:y val="5.73215231938529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2"/>
                <c:pt idx="0">
                  <c:v>208</c:v>
                </c:pt>
                <c:pt idx="1">
                  <c:v>123</c:v>
                </c:pt>
                <c:pt idx="2">
                  <c:v>117</c:v>
                </c:pt>
                <c:pt idx="3">
                  <c:v>6</c:v>
                </c:pt>
                <c:pt idx="4">
                  <c:v>0</c:v>
                </c:pt>
                <c:pt idx="5">
                  <c:v>21</c:v>
                </c:pt>
                <c:pt idx="6">
                  <c:v>438</c:v>
                </c:pt>
                <c:pt idx="7">
                  <c:v>2166</c:v>
                </c:pt>
                <c:pt idx="8">
                  <c:v>4173</c:v>
                </c:pt>
                <c:pt idx="9">
                  <c:v>0</c:v>
                </c:pt>
                <c:pt idx="10">
                  <c:v>96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4.3286207907227037E-2"/>
                  <c:y val="-2.28693097628684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0278845816770647"/>
                  <c:y val="5.39327645465980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8.966708866203375E-3"/>
                  <c:y val="0.10026737087501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0.11415161403289395"/>
                  <c:y val="2.29570165098222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4.978031405600899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8435041685745605E-2"/>
                  <c:y val="6.69145604574879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7.7653953920707994E-2"/>
                  <c:y val="-0.13480287534446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0"/>
              <c:layout>
                <c:manualLayout>
                  <c:x val="-3.9013369290278002E-2"/>
                  <c:y val="-1.90081175138699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1"/>
              <c:layout>
                <c:manualLayout>
                  <c:x val="0"/>
                  <c:y val="-0.228097410166439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2"/>
                <c:pt idx="0">
                  <c:v>119971651.31</c:v>
                </c:pt>
                <c:pt idx="1">
                  <c:v>9900985.7400000002</c:v>
                </c:pt>
                <c:pt idx="2">
                  <c:v>3933318.6199999992</c:v>
                </c:pt>
                <c:pt idx="3">
                  <c:v>753818.24</c:v>
                </c:pt>
                <c:pt idx="4">
                  <c:v>0</c:v>
                </c:pt>
                <c:pt idx="5">
                  <c:v>3468730.13</c:v>
                </c:pt>
                <c:pt idx="6">
                  <c:v>27126699.250000007</c:v>
                </c:pt>
                <c:pt idx="7">
                  <c:v>22371155.740000002</c:v>
                </c:pt>
                <c:pt idx="8">
                  <c:v>2879057.2300000009</c:v>
                </c:pt>
                <c:pt idx="9">
                  <c:v>0</c:v>
                </c:pt>
                <c:pt idx="10">
                  <c:v>809815.5</c:v>
                </c:pt>
                <c:pt idx="11">
                  <c:v>354672.41000000003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246</c:v>
                </c:pt>
                <c:pt idx="1">
                  <c:v>4384</c:v>
                </c:pt>
                <c:pt idx="2">
                  <c:v>2593</c:v>
                </c:pt>
                <c:pt idx="3">
                  <c:v>6</c:v>
                </c:pt>
                <c:pt idx="4">
                  <c:v>122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15149071.869999999</c:v>
                </c:pt>
                <c:pt idx="1">
                  <c:v>136412989.15000001</c:v>
                </c:pt>
                <c:pt idx="2">
                  <c:v>31790728.579999994</c:v>
                </c:pt>
                <c:pt idx="3">
                  <c:v>153213.01999999999</c:v>
                </c:pt>
                <c:pt idx="4">
                  <c:v>8063901.5500000007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A7" sqref="A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20.2187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102" t="s">
        <v>61</v>
      </c>
      <c r="J7" s="91">
        <v>45348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60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4</v>
      </c>
      <c r="C13" s="20">
        <f t="shared" ref="C13:C24" si="0">IF(B13,B13/$B$25,"")</f>
        <v>0.16666666666666666</v>
      </c>
      <c r="D13" s="4">
        <v>1279409.46</v>
      </c>
      <c r="E13" s="5">
        <v>1548085.45</v>
      </c>
      <c r="F13" s="21">
        <f t="shared" ref="F13:F24" si="1">IF(E13,E13/$E$25,"")</f>
        <v>0.54140397200153101</v>
      </c>
      <c r="G13" s="1">
        <v>43</v>
      </c>
      <c r="H13" s="20">
        <f t="shared" ref="H13:H24" si="2">IF(G13,G13/$G$25,"")</f>
        <v>4.4559585492227979E-2</v>
      </c>
      <c r="I13" s="4">
        <v>18402448.66</v>
      </c>
      <c r="J13" s="5">
        <v>21978030.710000001</v>
      </c>
      <c r="K13" s="21">
        <f t="shared" ref="K13:K24" si="3">IF(J13,J13/$J$25,"")</f>
        <v>0.66131152548939309</v>
      </c>
      <c r="L13" s="1">
        <v>5</v>
      </c>
      <c r="M13" s="20">
        <f t="shared" ref="M13:M24" si="4">IF(L13,L13/$L$25,"")</f>
        <v>1.1520737327188941E-2</v>
      </c>
      <c r="N13" s="4">
        <v>1760258.34</v>
      </c>
      <c r="O13" s="5">
        <v>2129912.6</v>
      </c>
      <c r="P13" s="21">
        <f t="shared" ref="P13:P24" si="5">IF(O13,O13/$O$25,"")</f>
        <v>0.64869163213881564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4</v>
      </c>
      <c r="C14" s="20">
        <f t="shared" si="0"/>
        <v>0.16666666666666666</v>
      </c>
      <c r="D14" s="6">
        <v>748759.23</v>
      </c>
      <c r="E14" s="7">
        <v>905998.67</v>
      </c>
      <c r="F14" s="21">
        <f t="shared" si="1"/>
        <v>0.316850260795426</v>
      </c>
      <c r="G14" s="2">
        <v>14</v>
      </c>
      <c r="H14" s="20">
        <f t="shared" si="2"/>
        <v>1.4507772020725389E-2</v>
      </c>
      <c r="I14" s="6">
        <v>821626.19000000006</v>
      </c>
      <c r="J14" s="7">
        <v>979750.45</v>
      </c>
      <c r="K14" s="21">
        <f t="shared" si="3"/>
        <v>2.9480360330628515E-2</v>
      </c>
      <c r="L14" s="2">
        <v>4</v>
      </c>
      <c r="M14" s="20">
        <f t="shared" si="4"/>
        <v>9.2165898617511521E-3</v>
      </c>
      <c r="N14" s="6">
        <v>186690</v>
      </c>
      <c r="O14" s="7">
        <v>225894.9</v>
      </c>
      <c r="P14" s="21">
        <f t="shared" si="5"/>
        <v>6.8799128834128934E-2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4.1666666666666664E-2</v>
      </c>
      <c r="D15" s="6">
        <v>58140</v>
      </c>
      <c r="E15" s="7">
        <v>70349.399999999994</v>
      </c>
      <c r="F15" s="21">
        <f t="shared" si="1"/>
        <v>2.4602934281130608E-2</v>
      </c>
      <c r="G15" s="2">
        <v>21</v>
      </c>
      <c r="H15" s="20">
        <f t="shared" si="2"/>
        <v>2.1761658031088083E-2</v>
      </c>
      <c r="I15" s="6">
        <v>629934.48</v>
      </c>
      <c r="J15" s="7">
        <v>748326.55</v>
      </c>
      <c r="K15" s="21">
        <f t="shared" si="3"/>
        <v>2.2516893295610223E-2</v>
      </c>
      <c r="L15" s="2">
        <v>6</v>
      </c>
      <c r="M15" s="20">
        <f t="shared" si="4"/>
        <v>1.3824884792626729E-2</v>
      </c>
      <c r="N15" s="6">
        <v>156080.06</v>
      </c>
      <c r="O15" s="7">
        <v>188856.88</v>
      </c>
      <c r="P15" s="21">
        <f t="shared" si="5"/>
        <v>5.7518734678523635E-2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>
        <v>1</v>
      </c>
      <c r="H16" s="20">
        <f t="shared" si="2"/>
        <v>1.0362694300518134E-3</v>
      </c>
      <c r="I16" s="6">
        <v>496367.95</v>
      </c>
      <c r="J16" s="7">
        <v>600605.22</v>
      </c>
      <c r="K16" s="21">
        <f t="shared" si="3"/>
        <v>1.8072008338507434E-2</v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2.0725388601036268E-3</v>
      </c>
      <c r="I18" s="69">
        <v>510693.39</v>
      </c>
      <c r="J18" s="70">
        <v>617939.01</v>
      </c>
      <c r="K18" s="67">
        <f t="shared" si="3"/>
        <v>1.8593576228673189E-2</v>
      </c>
      <c r="L18" s="71">
        <v>2</v>
      </c>
      <c r="M18" s="66">
        <f t="shared" si="4"/>
        <v>4.608294930875576E-3</v>
      </c>
      <c r="N18" s="69">
        <v>123226.6</v>
      </c>
      <c r="O18" s="70">
        <v>140388.38</v>
      </c>
      <c r="P18" s="67">
        <f t="shared" si="5"/>
        <v>4.2757044282250953E-2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83</v>
      </c>
      <c r="H19" s="20">
        <f t="shared" si="2"/>
        <v>8.6010362694300513E-2</v>
      </c>
      <c r="I19" s="6">
        <v>3277378.45</v>
      </c>
      <c r="J19" s="7">
        <v>3932705.9200000009</v>
      </c>
      <c r="K19" s="21">
        <f t="shared" si="3"/>
        <v>0.11833379366755684</v>
      </c>
      <c r="L19" s="2">
        <v>4</v>
      </c>
      <c r="M19" s="20">
        <f t="shared" si="4"/>
        <v>9.2165898617511521E-3</v>
      </c>
      <c r="N19" s="6">
        <v>7225.15</v>
      </c>
      <c r="O19" s="7">
        <v>8652.1299999999992</v>
      </c>
      <c r="P19" s="21">
        <f t="shared" si="5"/>
        <v>2.6351148545612668E-3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15</v>
      </c>
      <c r="C20" s="66">
        <f t="shared" si="0"/>
        <v>0.625</v>
      </c>
      <c r="D20" s="69">
        <v>276824.06999999995</v>
      </c>
      <c r="E20" s="70">
        <v>334957.12000000005</v>
      </c>
      <c r="F20" s="21">
        <f t="shared" si="1"/>
        <v>0.11714283292191235</v>
      </c>
      <c r="G20" s="68">
        <v>409</v>
      </c>
      <c r="H20" s="66">
        <f t="shared" si="2"/>
        <v>0.42383419689119173</v>
      </c>
      <c r="I20" s="69">
        <v>2968252.2399999993</v>
      </c>
      <c r="J20" s="70">
        <v>3531562.3900000011</v>
      </c>
      <c r="K20" s="67">
        <f t="shared" si="3"/>
        <v>0.10626352025385206</v>
      </c>
      <c r="L20" s="68">
        <v>72</v>
      </c>
      <c r="M20" s="66">
        <f t="shared" si="4"/>
        <v>0.16589861751152074</v>
      </c>
      <c r="N20" s="69">
        <v>381670.29</v>
      </c>
      <c r="O20" s="70">
        <v>458495.67999999993</v>
      </c>
      <c r="P20" s="67">
        <f t="shared" si="5"/>
        <v>0.1396406176421493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31</v>
      </c>
      <c r="W20" s="66">
        <f t="shared" si="8"/>
        <v>0.81578947368421051</v>
      </c>
      <c r="X20" s="69">
        <v>296635.82</v>
      </c>
      <c r="Y20" s="70">
        <v>316144.13</v>
      </c>
      <c r="Z20" s="67">
        <f t="shared" si="9"/>
        <v>0.99436286592934098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341</v>
      </c>
      <c r="H21" s="20">
        <f t="shared" si="2"/>
        <v>0.35336787564766842</v>
      </c>
      <c r="I21" s="98">
        <v>228871.66999999995</v>
      </c>
      <c r="J21" s="98">
        <v>266022.00000000012</v>
      </c>
      <c r="K21" s="21">
        <f t="shared" si="3"/>
        <v>8.0045121856024293E-3</v>
      </c>
      <c r="L21" s="2">
        <v>341</v>
      </c>
      <c r="M21" s="20">
        <f t="shared" si="4"/>
        <v>0.7857142857142857</v>
      </c>
      <c r="N21" s="6">
        <v>109512.75000000007</v>
      </c>
      <c r="O21" s="7">
        <v>131197.10999999999</v>
      </c>
      <c r="P21" s="21">
        <f t="shared" si="5"/>
        <v>3.9957727569570563E-2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7</v>
      </c>
      <c r="W21" s="20">
        <f t="shared" si="8"/>
        <v>0.18421052631578946</v>
      </c>
      <c r="X21" s="100">
        <v>1692.6</v>
      </c>
      <c r="Y21" s="100">
        <v>1792.25</v>
      </c>
      <c r="Z21" s="21">
        <f t="shared" si="9"/>
        <v>5.6371340706590422E-3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51</v>
      </c>
      <c r="H23" s="20">
        <f t="shared" si="2"/>
        <v>5.284974093264249E-2</v>
      </c>
      <c r="I23" s="98">
        <v>575921.67999999993</v>
      </c>
      <c r="J23" s="98">
        <v>579063</v>
      </c>
      <c r="K23" s="21">
        <f t="shared" si="3"/>
        <v>1.7423810210176215E-2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24</v>
      </c>
      <c r="C25" s="17">
        <f t="shared" si="12"/>
        <v>1</v>
      </c>
      <c r="D25" s="18">
        <f t="shared" si="12"/>
        <v>2363132.7599999998</v>
      </c>
      <c r="E25" s="18">
        <f t="shared" si="12"/>
        <v>2859390.64</v>
      </c>
      <c r="F25" s="19">
        <f t="shared" si="12"/>
        <v>1</v>
      </c>
      <c r="G25" s="16">
        <f t="shared" si="12"/>
        <v>965</v>
      </c>
      <c r="H25" s="17">
        <f t="shared" si="12"/>
        <v>1</v>
      </c>
      <c r="I25" s="18">
        <f t="shared" si="12"/>
        <v>27911494.710000001</v>
      </c>
      <c r="J25" s="18">
        <f t="shared" si="12"/>
        <v>33234005.250000004</v>
      </c>
      <c r="K25" s="19">
        <f t="shared" si="12"/>
        <v>1</v>
      </c>
      <c r="L25" s="16">
        <f t="shared" si="12"/>
        <v>434</v>
      </c>
      <c r="M25" s="17">
        <f t="shared" si="12"/>
        <v>1</v>
      </c>
      <c r="N25" s="18">
        <f t="shared" si="12"/>
        <v>2724663.19</v>
      </c>
      <c r="O25" s="18">
        <f t="shared" si="12"/>
        <v>3283397.6799999992</v>
      </c>
      <c r="P25" s="19">
        <f t="shared" si="12"/>
        <v>1.0000000000000002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38</v>
      </c>
      <c r="W25" s="17">
        <f t="shared" si="12"/>
        <v>1</v>
      </c>
      <c r="X25" s="18">
        <f t="shared" si="12"/>
        <v>298328.42</v>
      </c>
      <c r="Y25" s="18">
        <f t="shared" si="12"/>
        <v>317936.38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50" t="s">
        <v>54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1" t="s">
        <v>55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52</v>
      </c>
      <c r="C34" s="8">
        <f t="shared" ref="C34:C43" si="14">IF(B34,B34/$B$46,"")</f>
        <v>3.5592060232717319E-2</v>
      </c>
      <c r="D34" s="10">
        <f t="shared" ref="D34:D45" si="15">D13+I13+N13+S13+AC13+X13</f>
        <v>21442116.460000001</v>
      </c>
      <c r="E34" s="11">
        <f t="shared" ref="E34:E45" si="16">E13+J13+O13+T13+AD13+Y13</f>
        <v>25656028.760000002</v>
      </c>
      <c r="F34" s="21">
        <f t="shared" ref="F34:F43" si="17">IF(E34,E34/$E$46,"")</f>
        <v>0.64633337453905526</v>
      </c>
      <c r="J34" s="107" t="s">
        <v>3</v>
      </c>
      <c r="K34" s="108"/>
      <c r="L34" s="57">
        <f>B25</f>
        <v>24</v>
      </c>
      <c r="M34" s="8">
        <f t="shared" ref="M34:M39" si="18">IF(L34,L34/$L$40,"")</f>
        <v>1.6427104722792608E-2</v>
      </c>
      <c r="N34" s="58">
        <f>D25</f>
        <v>2363132.7599999998</v>
      </c>
      <c r="O34" s="58">
        <f>E25</f>
        <v>2859390.64</v>
      </c>
      <c r="P34" s="59">
        <f t="shared" ref="P34:P39" si="19">IF(O34,O34/$O$40,"")</f>
        <v>7.2034515503738794E-2</v>
      </c>
    </row>
    <row r="35" spans="1:33" s="25" customFormat="1" ht="30" customHeight="1" x14ac:dyDescent="0.3">
      <c r="A35" s="43" t="s">
        <v>18</v>
      </c>
      <c r="B35" s="12">
        <f t="shared" si="13"/>
        <v>22</v>
      </c>
      <c r="C35" s="8">
        <f t="shared" si="14"/>
        <v>1.5058179329226557E-2</v>
      </c>
      <c r="D35" s="13">
        <f t="shared" si="15"/>
        <v>1757075.42</v>
      </c>
      <c r="E35" s="14">
        <f t="shared" si="16"/>
        <v>2111644.02</v>
      </c>
      <c r="F35" s="21">
        <f t="shared" si="17"/>
        <v>5.3197087438555564E-2</v>
      </c>
      <c r="J35" s="103" t="s">
        <v>1</v>
      </c>
      <c r="K35" s="104"/>
      <c r="L35" s="60">
        <f>G25</f>
        <v>965</v>
      </c>
      <c r="M35" s="8">
        <f t="shared" si="18"/>
        <v>0.66050650239561948</v>
      </c>
      <c r="N35" s="61">
        <f>I25</f>
        <v>27911494.710000001</v>
      </c>
      <c r="O35" s="61">
        <f>J25</f>
        <v>33234005.250000004</v>
      </c>
      <c r="P35" s="59">
        <f t="shared" si="19"/>
        <v>0.83723973665678009</v>
      </c>
    </row>
    <row r="36" spans="1:33" ht="30" customHeight="1" x14ac:dyDescent="0.3">
      <c r="A36" s="43" t="s">
        <v>19</v>
      </c>
      <c r="B36" s="12">
        <f t="shared" si="13"/>
        <v>28</v>
      </c>
      <c r="C36" s="8">
        <f t="shared" si="14"/>
        <v>1.9164955509924708E-2</v>
      </c>
      <c r="D36" s="13">
        <f t="shared" si="15"/>
        <v>844154.54</v>
      </c>
      <c r="E36" s="14">
        <f t="shared" si="16"/>
        <v>1007532.8300000001</v>
      </c>
      <c r="F36" s="21">
        <f t="shared" si="17"/>
        <v>2.5382030089865875E-2</v>
      </c>
      <c r="G36" s="25"/>
      <c r="J36" s="103" t="s">
        <v>2</v>
      </c>
      <c r="K36" s="104"/>
      <c r="L36" s="60">
        <f>L25</f>
        <v>434</v>
      </c>
      <c r="M36" s="8">
        <f t="shared" si="18"/>
        <v>0.29705681040383297</v>
      </c>
      <c r="N36" s="61">
        <f>N25</f>
        <v>2724663.19</v>
      </c>
      <c r="O36" s="61">
        <f>O25</f>
        <v>3283397.6799999992</v>
      </c>
      <c r="P36" s="59">
        <f t="shared" si="19"/>
        <v>8.2716211550898811E-2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1</v>
      </c>
      <c r="C37" s="8">
        <f t="shared" si="14"/>
        <v>6.8446269678302531E-4</v>
      </c>
      <c r="D37" s="13">
        <f t="shared" si="15"/>
        <v>496367.95</v>
      </c>
      <c r="E37" s="14">
        <f t="shared" si="16"/>
        <v>600605.22</v>
      </c>
      <c r="F37" s="21">
        <f t="shared" si="17"/>
        <v>1.5130603502191102E-2</v>
      </c>
      <c r="G37" s="25"/>
      <c r="J37" s="103" t="s">
        <v>34</v>
      </c>
      <c r="K37" s="104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3" t="s">
        <v>5</v>
      </c>
      <c r="K38" s="104"/>
      <c r="L38" s="60">
        <f>V25</f>
        <v>38</v>
      </c>
      <c r="M38" s="8">
        <f t="shared" si="18"/>
        <v>2.6009582477754964E-2</v>
      </c>
      <c r="N38" s="61">
        <f>X25</f>
        <v>298328.42</v>
      </c>
      <c r="O38" s="61">
        <f>Y25</f>
        <v>317936.38</v>
      </c>
      <c r="P38" s="59">
        <f t="shared" si="19"/>
        <v>8.0095362885823085E-3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4</v>
      </c>
      <c r="C39" s="8">
        <f t="shared" si="14"/>
        <v>2.7378507871321013E-3</v>
      </c>
      <c r="D39" s="13">
        <f t="shared" si="15"/>
        <v>633919.99</v>
      </c>
      <c r="E39" s="22">
        <f t="shared" si="16"/>
        <v>758327.39</v>
      </c>
      <c r="F39" s="21">
        <f t="shared" si="17"/>
        <v>1.9103981585343929E-2</v>
      </c>
      <c r="G39" s="25"/>
      <c r="J39" s="103" t="s">
        <v>4</v>
      </c>
      <c r="K39" s="104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87</v>
      </c>
      <c r="C40" s="8">
        <f t="shared" si="14"/>
        <v>5.9548254620123205E-2</v>
      </c>
      <c r="D40" s="13">
        <f t="shared" si="15"/>
        <v>3284603.6</v>
      </c>
      <c r="E40" s="23">
        <f t="shared" si="16"/>
        <v>3941358.0500000007</v>
      </c>
      <c r="F40" s="21">
        <f t="shared" si="17"/>
        <v>9.9291720965593855E-2</v>
      </c>
      <c r="G40" s="25"/>
      <c r="J40" s="105" t="s">
        <v>0</v>
      </c>
      <c r="K40" s="106"/>
      <c r="L40" s="83">
        <f>SUM(L34:L39)</f>
        <v>1461</v>
      </c>
      <c r="M40" s="17">
        <f>SUM(M34:M39)</f>
        <v>1</v>
      </c>
      <c r="N40" s="84">
        <f>SUM(N34:N39)</f>
        <v>33297619.080000002</v>
      </c>
      <c r="O40" s="85">
        <f>SUM(O34:O39)</f>
        <v>39694729.950000003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527</v>
      </c>
      <c r="C41" s="8">
        <f t="shared" si="14"/>
        <v>0.36071184120465433</v>
      </c>
      <c r="D41" s="13">
        <f t="shared" si="15"/>
        <v>3923382.419999999</v>
      </c>
      <c r="E41" s="23">
        <f t="shared" si="16"/>
        <v>4641159.3200000012</v>
      </c>
      <c r="F41" s="21">
        <f t="shared" si="17"/>
        <v>0.11692129725648888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689</v>
      </c>
      <c r="C42" s="8">
        <f t="shared" si="14"/>
        <v>0.47159479808350446</v>
      </c>
      <c r="D42" s="13">
        <f t="shared" si="15"/>
        <v>340077.02</v>
      </c>
      <c r="E42" s="14">
        <f t="shared" si="16"/>
        <v>399011.3600000001</v>
      </c>
      <c r="F42" s="21">
        <f t="shared" si="17"/>
        <v>1.0051998350980093E-2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51</v>
      </c>
      <c r="C44" s="8">
        <f t="shared" ref="C44" si="20">IF(B44,B44/$B$46,"")</f>
        <v>3.4907597535934289E-2</v>
      </c>
      <c r="D44" s="13">
        <f t="shared" si="15"/>
        <v>575921.67999999993</v>
      </c>
      <c r="E44" s="14">
        <f t="shared" si="16"/>
        <v>579063</v>
      </c>
      <c r="F44" s="21">
        <f t="shared" ref="F44" si="21">IF(E44,E44/$E$46,"")</f>
        <v>1.4587906271925653E-2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1461</v>
      </c>
      <c r="C46" s="17">
        <f>SUM(C34:C45)</f>
        <v>1</v>
      </c>
      <c r="D46" s="18">
        <f>SUM(D34:D45)</f>
        <v>33297619.079999998</v>
      </c>
      <c r="E46" s="18">
        <f>SUM(E34:E45)</f>
        <v>39694729.949999996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zoomScale="70" zoomScaleNormal="70" workbookViewId="0">
      <selection activeCell="A7" sqref="A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20.10937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56</v>
      </c>
      <c r="C7" s="32"/>
      <c r="D7" s="32"/>
      <c r="E7" s="32"/>
      <c r="F7" s="32"/>
      <c r="G7" s="33"/>
      <c r="H7" s="73"/>
      <c r="I7" s="102" t="s">
        <v>61</v>
      </c>
      <c r="J7" s="91">
        <v>45348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44</v>
      </c>
      <c r="H13" s="20">
        <f t="shared" ref="H13:H21" si="2">IF(G13,G13/$G$25,"")</f>
        <v>3.9927404718693285E-2</v>
      </c>
      <c r="I13" s="4">
        <v>17360944.339999996</v>
      </c>
      <c r="J13" s="5">
        <v>20575587.98</v>
      </c>
      <c r="K13" s="21">
        <f t="shared" ref="K13:K21" si="3">IF(J13,J13/$J$25,"")</f>
        <v>0.72949061919226932</v>
      </c>
      <c r="L13" s="1">
        <v>11</v>
      </c>
      <c r="M13" s="20">
        <f t="shared" ref="M13:M21" si="4">IF(L13,L13/$L$25,"")</f>
        <v>1.8549747048903879E-2</v>
      </c>
      <c r="N13" s="4">
        <v>1774327.6800000004</v>
      </c>
      <c r="O13" s="5">
        <v>2118019.91</v>
      </c>
      <c r="P13" s="21">
        <f t="shared" ref="P13:P21" si="5">IF(O13,O13/$O$25,"")</f>
        <v>0.36709801416001592</v>
      </c>
      <c r="Q13" s="1">
        <v>1</v>
      </c>
      <c r="R13" s="20">
        <f t="shared" ref="R13:R21" si="6">IF(Q13,Q13/$Q$25,"")</f>
        <v>0.5</v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>
        <v>5</v>
      </c>
      <c r="C14" s="20">
        <f t="shared" si="0"/>
        <v>0.11363636363636363</v>
      </c>
      <c r="D14" s="6">
        <v>532186.48</v>
      </c>
      <c r="E14" s="7">
        <v>641827.3899999999</v>
      </c>
      <c r="F14" s="21">
        <f t="shared" si="1"/>
        <v>0.32890723441278513</v>
      </c>
      <c r="G14" s="2">
        <v>19</v>
      </c>
      <c r="H14" s="20">
        <f t="shared" si="2"/>
        <v>1.7241379310344827E-2</v>
      </c>
      <c r="I14" s="6">
        <v>808062.16999999993</v>
      </c>
      <c r="J14" s="7">
        <v>966120.73</v>
      </c>
      <c r="K14" s="21">
        <f t="shared" si="3"/>
        <v>3.4253019171420401E-2</v>
      </c>
      <c r="L14" s="2">
        <v>7</v>
      </c>
      <c r="M14" s="20">
        <f t="shared" si="4"/>
        <v>1.1804384485666104E-2</v>
      </c>
      <c r="N14" s="6">
        <v>115295.1</v>
      </c>
      <c r="O14" s="7">
        <v>139507.07</v>
      </c>
      <c r="P14" s="21">
        <f t="shared" si="5"/>
        <v>2.4179550020510584E-2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1</v>
      </c>
      <c r="C15" s="20">
        <f t="shared" si="0"/>
        <v>2.2727272727272728E-2</v>
      </c>
      <c r="D15" s="6">
        <v>48678.400000000001</v>
      </c>
      <c r="E15" s="7">
        <v>58900.86</v>
      </c>
      <c r="F15" s="21">
        <f t="shared" si="1"/>
        <v>3.0184001600702396E-2</v>
      </c>
      <c r="G15" s="2">
        <v>19</v>
      </c>
      <c r="H15" s="20">
        <f t="shared" si="2"/>
        <v>1.7241379310344827E-2</v>
      </c>
      <c r="I15" s="6">
        <v>488566.67000000004</v>
      </c>
      <c r="J15" s="7">
        <v>564101.76</v>
      </c>
      <c r="K15" s="21">
        <f t="shared" si="3"/>
        <v>1.9999765867679903E-2</v>
      </c>
      <c r="L15" s="2">
        <v>16</v>
      </c>
      <c r="M15" s="20">
        <f t="shared" si="4"/>
        <v>2.6981450252951095E-2</v>
      </c>
      <c r="N15" s="6">
        <v>359266.18</v>
      </c>
      <c r="O15" s="7">
        <v>434062.08000000002</v>
      </c>
      <c r="P15" s="21">
        <f t="shared" si="5"/>
        <v>7.5232214219443261E-2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1</v>
      </c>
      <c r="R16" s="20">
        <f t="shared" si="6"/>
        <v>0.5</v>
      </c>
      <c r="S16" s="6">
        <v>0</v>
      </c>
      <c r="T16" s="7">
        <v>0</v>
      </c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5</v>
      </c>
      <c r="H18" s="66">
        <f t="shared" si="2"/>
        <v>4.5372050816696917E-3</v>
      </c>
      <c r="I18" s="69">
        <v>80480.34</v>
      </c>
      <c r="J18" s="70">
        <v>92648.55</v>
      </c>
      <c r="K18" s="67">
        <f t="shared" si="3"/>
        <v>3.2847784555397152E-3</v>
      </c>
      <c r="L18" s="71">
        <v>1</v>
      </c>
      <c r="M18" s="66">
        <f t="shared" si="4"/>
        <v>1.6863406408094434E-3</v>
      </c>
      <c r="N18" s="69">
        <v>1915049.82</v>
      </c>
      <c r="O18" s="70">
        <v>2317210.2799999998</v>
      </c>
      <c r="P18" s="67">
        <f t="shared" si="5"/>
        <v>0.40162195273186752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1</v>
      </c>
      <c r="W18" s="66">
        <f t="shared" si="8"/>
        <v>5.2631578947368418E-2</v>
      </c>
      <c r="X18" s="69">
        <v>19230.77</v>
      </c>
      <c r="Y18" s="70">
        <v>20000</v>
      </c>
      <c r="Z18" s="67">
        <f t="shared" si="9"/>
        <v>0.13877631623958372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71</v>
      </c>
      <c r="H19" s="20">
        <f t="shared" si="2"/>
        <v>6.4428312159709622E-2</v>
      </c>
      <c r="I19" s="6">
        <v>1575144.3399999996</v>
      </c>
      <c r="J19" s="7">
        <v>1847465.6399999994</v>
      </c>
      <c r="K19" s="21">
        <f t="shared" si="3"/>
        <v>6.5500381081213782E-2</v>
      </c>
      <c r="L19" s="2">
        <v>10</v>
      </c>
      <c r="M19" s="20">
        <f t="shared" si="4"/>
        <v>1.6863406408094434E-2</v>
      </c>
      <c r="N19" s="6">
        <v>60931.950000000004</v>
      </c>
      <c r="O19" s="7">
        <v>73592.210000000006</v>
      </c>
      <c r="P19" s="21">
        <f t="shared" si="5"/>
        <v>1.2755099242030669E-2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38</v>
      </c>
      <c r="C20" s="66">
        <f t="shared" si="0"/>
        <v>0.86363636363636365</v>
      </c>
      <c r="D20" s="69">
        <v>1033607.5000000001</v>
      </c>
      <c r="E20" s="70">
        <v>1250665.0999999999</v>
      </c>
      <c r="F20" s="21">
        <f t="shared" si="1"/>
        <v>0.64090876398651253</v>
      </c>
      <c r="G20" s="68">
        <v>420</v>
      </c>
      <c r="H20" s="66">
        <f t="shared" si="2"/>
        <v>0.38112522686025407</v>
      </c>
      <c r="I20" s="69">
        <v>2871329.8499999996</v>
      </c>
      <c r="J20" s="70">
        <v>3412877.1700000023</v>
      </c>
      <c r="K20" s="21">
        <f t="shared" si="3"/>
        <v>0.1210007647115833</v>
      </c>
      <c r="L20" s="68">
        <v>70</v>
      </c>
      <c r="M20" s="66">
        <f t="shared" si="4"/>
        <v>0.11804384485666104</v>
      </c>
      <c r="N20" s="69">
        <v>362104.79000000004</v>
      </c>
      <c r="O20" s="70">
        <v>436872.56999999995</v>
      </c>
      <c r="P20" s="67">
        <f t="shared" si="5"/>
        <v>7.5719332066138373E-2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7</v>
      </c>
      <c r="W20" s="66">
        <f t="shared" si="8"/>
        <v>0.36842105263157893</v>
      </c>
      <c r="X20" s="69">
        <v>97193.57</v>
      </c>
      <c r="Y20" s="70">
        <v>116512.22</v>
      </c>
      <c r="Z20" s="67">
        <f t="shared" si="9"/>
        <v>0.80845683442479754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499</v>
      </c>
      <c r="H21" s="20">
        <f t="shared" si="2"/>
        <v>0.45281306715063518</v>
      </c>
      <c r="I21" s="6">
        <v>322490.47999999992</v>
      </c>
      <c r="J21" s="7">
        <v>379202.05000000022</v>
      </c>
      <c r="K21" s="21">
        <f t="shared" si="3"/>
        <v>1.3444298093564276E-2</v>
      </c>
      <c r="L21" s="2">
        <v>478</v>
      </c>
      <c r="M21" s="20">
        <f t="shared" si="4"/>
        <v>0.80607082630691396</v>
      </c>
      <c r="N21" s="6">
        <v>209062.41000000009</v>
      </c>
      <c r="O21" s="7">
        <v>250366.41000000003</v>
      </c>
      <c r="P21" s="21">
        <f t="shared" si="5"/>
        <v>4.3393837559993639E-2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11</v>
      </c>
      <c r="W21" s="20">
        <f t="shared" si="8"/>
        <v>0.57894736842105265</v>
      </c>
      <c r="X21" s="6">
        <v>7147.16</v>
      </c>
      <c r="Y21" s="7">
        <v>7604.59</v>
      </c>
      <c r="Z21" s="21">
        <f t="shared" si="9"/>
        <v>5.2766849335618794E-2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24</v>
      </c>
      <c r="H23" s="20">
        <f t="shared" si="13"/>
        <v>2.1778584392014518E-2</v>
      </c>
      <c r="I23" s="6">
        <v>169627.5</v>
      </c>
      <c r="J23" s="7">
        <v>169627.5</v>
      </c>
      <c r="K23" s="21">
        <f t="shared" si="14"/>
        <v>6.0140040774201327E-3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>
        <v>1</v>
      </c>
      <c r="H24" s="66">
        <f t="shared" ref="H24" si="23">IF(G24,G24/$G$25,"")</f>
        <v>9.0744101633393826E-4</v>
      </c>
      <c r="I24" s="69">
        <v>179767.28</v>
      </c>
      <c r="J24" s="70">
        <v>197786.81</v>
      </c>
      <c r="K24" s="67">
        <f t="shared" ref="K24" si="24">IF(J24,J24/$J$25,"")</f>
        <v>7.0123693493090505E-3</v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44</v>
      </c>
      <c r="C25" s="17">
        <f t="shared" si="32"/>
        <v>1</v>
      </c>
      <c r="D25" s="18">
        <f t="shared" si="32"/>
        <v>1614472.3800000001</v>
      </c>
      <c r="E25" s="18">
        <f t="shared" si="32"/>
        <v>1951393.3499999996</v>
      </c>
      <c r="F25" s="19">
        <f t="shared" si="32"/>
        <v>1</v>
      </c>
      <c r="G25" s="16">
        <f t="shared" si="32"/>
        <v>1102</v>
      </c>
      <c r="H25" s="17">
        <f t="shared" si="32"/>
        <v>0.99999999999999989</v>
      </c>
      <c r="I25" s="18">
        <f t="shared" si="32"/>
        <v>23856412.970000003</v>
      </c>
      <c r="J25" s="18">
        <f t="shared" si="32"/>
        <v>28205418.190000005</v>
      </c>
      <c r="K25" s="19">
        <f t="shared" si="32"/>
        <v>1</v>
      </c>
      <c r="L25" s="16">
        <f t="shared" si="32"/>
        <v>593</v>
      </c>
      <c r="M25" s="17">
        <f t="shared" si="32"/>
        <v>1</v>
      </c>
      <c r="N25" s="18">
        <f t="shared" si="32"/>
        <v>4796037.9300000006</v>
      </c>
      <c r="O25" s="18">
        <f t="shared" si="32"/>
        <v>5769630.5300000003</v>
      </c>
      <c r="P25" s="19">
        <f t="shared" si="32"/>
        <v>0.99999999999999989</v>
      </c>
      <c r="Q25" s="16">
        <f t="shared" si="32"/>
        <v>2</v>
      </c>
      <c r="R25" s="17">
        <f t="shared" si="32"/>
        <v>1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19</v>
      </c>
      <c r="W25" s="17">
        <f t="shared" si="32"/>
        <v>1</v>
      </c>
      <c r="X25" s="18">
        <f t="shared" si="32"/>
        <v>123571.50000000001</v>
      </c>
      <c r="Y25" s="18">
        <f t="shared" si="32"/>
        <v>144116.81</v>
      </c>
      <c r="Z25" s="19">
        <f t="shared" si="32"/>
        <v>1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35"/>
      <c r="C32" s="136"/>
      <c r="D32" s="136"/>
      <c r="E32" s="136"/>
      <c r="F32" s="137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56</v>
      </c>
      <c r="C34" s="8">
        <f t="shared" ref="C34:C45" si="34">IF(B34,B34/$B$46,"")</f>
        <v>3.1818181818181815E-2</v>
      </c>
      <c r="D34" s="10">
        <f t="shared" ref="D34:D45" si="35">D13+I13+N13+S13+AC13+X13</f>
        <v>19135272.019999996</v>
      </c>
      <c r="E34" s="11">
        <f t="shared" ref="E34:E45" si="36">E13+J13+O13+T13+AD13+Y13</f>
        <v>22693607.890000001</v>
      </c>
      <c r="F34" s="21">
        <f t="shared" ref="F34:F42" si="37">IF(E34,E34/$E$46,"")</f>
        <v>0.62914489252848538</v>
      </c>
      <c r="J34" s="107" t="s">
        <v>3</v>
      </c>
      <c r="K34" s="108"/>
      <c r="L34" s="57">
        <f>B25</f>
        <v>44</v>
      </c>
      <c r="M34" s="8">
        <f t="shared" ref="M34:M39" si="38">IF(L34,L34/$L$40,"")</f>
        <v>2.5000000000000001E-2</v>
      </c>
      <c r="N34" s="58">
        <f>D25</f>
        <v>1614472.3800000001</v>
      </c>
      <c r="O34" s="58">
        <f>E25</f>
        <v>1951393.3499999996</v>
      </c>
      <c r="P34" s="59">
        <f t="shared" ref="P34:P39" si="39">IF(O34,O34/$O$40,"")</f>
        <v>5.4099337814307771E-2</v>
      </c>
    </row>
    <row r="35" spans="1:33" s="25" customFormat="1" ht="30" customHeight="1" x14ac:dyDescent="0.3">
      <c r="A35" s="43" t="s">
        <v>18</v>
      </c>
      <c r="B35" s="12">
        <f t="shared" si="33"/>
        <v>31</v>
      </c>
      <c r="C35" s="8">
        <f t="shared" si="34"/>
        <v>1.7613636363636363E-2</v>
      </c>
      <c r="D35" s="13">
        <f t="shared" si="35"/>
        <v>1455543.75</v>
      </c>
      <c r="E35" s="14">
        <f t="shared" si="36"/>
        <v>1747455.19</v>
      </c>
      <c r="F35" s="21">
        <f t="shared" si="37"/>
        <v>4.844547032979047E-2</v>
      </c>
      <c r="J35" s="103" t="s">
        <v>1</v>
      </c>
      <c r="K35" s="104"/>
      <c r="L35" s="60">
        <f>G25</f>
        <v>1102</v>
      </c>
      <c r="M35" s="8">
        <f t="shared" si="38"/>
        <v>0.6261363636363636</v>
      </c>
      <c r="N35" s="61">
        <f>I25</f>
        <v>23856412.970000003</v>
      </c>
      <c r="O35" s="61">
        <f>J25</f>
        <v>28205418.190000005</v>
      </c>
      <c r="P35" s="59">
        <f t="shared" si="39"/>
        <v>0.78195123851100135</v>
      </c>
    </row>
    <row r="36" spans="1:33" ht="30" customHeight="1" x14ac:dyDescent="0.3">
      <c r="A36" s="43" t="s">
        <v>19</v>
      </c>
      <c r="B36" s="12">
        <f t="shared" si="33"/>
        <v>36</v>
      </c>
      <c r="C36" s="8">
        <f t="shared" si="34"/>
        <v>2.0454545454545454E-2</v>
      </c>
      <c r="D36" s="13">
        <f t="shared" si="35"/>
        <v>896511.25</v>
      </c>
      <c r="E36" s="14">
        <f t="shared" si="36"/>
        <v>1057064.7</v>
      </c>
      <c r="F36" s="21">
        <f t="shared" si="37"/>
        <v>2.9305470522834332E-2</v>
      </c>
      <c r="G36" s="25"/>
      <c r="J36" s="103" t="s">
        <v>2</v>
      </c>
      <c r="K36" s="104"/>
      <c r="L36" s="60">
        <f>L25</f>
        <v>593</v>
      </c>
      <c r="M36" s="8">
        <f t="shared" si="38"/>
        <v>0.33693181818181817</v>
      </c>
      <c r="N36" s="61">
        <f>N25</f>
        <v>4796037.9300000006</v>
      </c>
      <c r="O36" s="61">
        <f>O25</f>
        <v>5769630.5300000003</v>
      </c>
      <c r="P36" s="59">
        <f t="shared" si="39"/>
        <v>0.15995400983928415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1</v>
      </c>
      <c r="C37" s="8">
        <f t="shared" si="34"/>
        <v>5.6818181818181815E-4</v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3" t="s">
        <v>34</v>
      </c>
      <c r="K37" s="104"/>
      <c r="L37" s="60">
        <f>Q25</f>
        <v>2</v>
      </c>
      <c r="M37" s="8">
        <f t="shared" si="38"/>
        <v>1.1363636363636363E-3</v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3" t="s">
        <v>5</v>
      </c>
      <c r="K38" s="104"/>
      <c r="L38" s="60">
        <f>V25</f>
        <v>19</v>
      </c>
      <c r="M38" s="8">
        <f t="shared" si="38"/>
        <v>1.0795454545454546E-2</v>
      </c>
      <c r="N38" s="61">
        <f>X25</f>
        <v>123571.50000000001</v>
      </c>
      <c r="O38" s="61">
        <f>Y25</f>
        <v>144116.81</v>
      </c>
      <c r="P38" s="59">
        <f t="shared" si="39"/>
        <v>3.9954138354065883E-3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7</v>
      </c>
      <c r="C39" s="8">
        <f t="shared" si="34"/>
        <v>3.9772727272727269E-3</v>
      </c>
      <c r="D39" s="13">
        <f t="shared" si="35"/>
        <v>2014760.9300000002</v>
      </c>
      <c r="E39" s="22">
        <f t="shared" si="36"/>
        <v>2429858.8299999996</v>
      </c>
      <c r="F39" s="21">
        <f t="shared" si="37"/>
        <v>6.73640471744196E-2</v>
      </c>
      <c r="G39" s="25"/>
      <c r="J39" s="103" t="s">
        <v>4</v>
      </c>
      <c r="K39" s="104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81</v>
      </c>
      <c r="C40" s="8">
        <f t="shared" si="34"/>
        <v>4.6022727272727271E-2</v>
      </c>
      <c r="D40" s="13">
        <f t="shared" si="35"/>
        <v>1636076.2899999996</v>
      </c>
      <c r="E40" s="23">
        <f t="shared" si="36"/>
        <v>1921057.8499999994</v>
      </c>
      <c r="F40" s="21">
        <f t="shared" si="37"/>
        <v>5.3258333379058519E-2</v>
      </c>
      <c r="G40" s="25"/>
      <c r="J40" s="105" t="s">
        <v>0</v>
      </c>
      <c r="K40" s="106"/>
      <c r="L40" s="83">
        <f>SUM(L34:L39)</f>
        <v>1760</v>
      </c>
      <c r="M40" s="17">
        <f>SUM(M34:M39)</f>
        <v>0.99999999999999989</v>
      </c>
      <c r="N40" s="84">
        <f>SUM(N34:N39)</f>
        <v>30390494.780000001</v>
      </c>
      <c r="O40" s="85">
        <f>SUM(O34:O39)</f>
        <v>36070558.88000001</v>
      </c>
      <c r="P40" s="86">
        <f>SUM(P34:P39)</f>
        <v>0.99999999999999978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535</v>
      </c>
      <c r="C41" s="8">
        <f t="shared" si="34"/>
        <v>0.30397727272727271</v>
      </c>
      <c r="D41" s="13">
        <f t="shared" si="35"/>
        <v>4364235.71</v>
      </c>
      <c r="E41" s="23">
        <f t="shared" si="36"/>
        <v>5216927.0600000024</v>
      </c>
      <c r="F41" s="21">
        <f t="shared" si="37"/>
        <v>0.14463116796597866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988</v>
      </c>
      <c r="C42" s="8">
        <f t="shared" si="34"/>
        <v>0.5613636363636364</v>
      </c>
      <c r="D42" s="13">
        <f t="shared" si="35"/>
        <v>538700.05000000005</v>
      </c>
      <c r="E42" s="14">
        <f t="shared" si="36"/>
        <v>637173.05000000016</v>
      </c>
      <c r="F42" s="21">
        <f t="shared" si="37"/>
        <v>1.7664629265095551E-2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24</v>
      </c>
      <c r="C44" s="8">
        <f t="shared" si="34"/>
        <v>1.3636363636363636E-2</v>
      </c>
      <c r="D44" s="13">
        <f t="shared" si="35"/>
        <v>169627.5</v>
      </c>
      <c r="E44" s="14">
        <f t="shared" si="36"/>
        <v>169627.5</v>
      </c>
      <c r="F44" s="21">
        <f>IF(E44,E44/$E$46,"")</f>
        <v>4.7026579367488866E-3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1</v>
      </c>
      <c r="C45" s="8">
        <f t="shared" si="34"/>
        <v>5.6818181818181815E-4</v>
      </c>
      <c r="D45" s="13">
        <f t="shared" si="35"/>
        <v>179767.28</v>
      </c>
      <c r="E45" s="14">
        <f t="shared" si="36"/>
        <v>197786.81</v>
      </c>
      <c r="F45" s="21">
        <f>IF(E45,E45/$E$46,"")</f>
        <v>5.4833308975887991E-3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1760</v>
      </c>
      <c r="C46" s="17">
        <f>SUM(C34:C45)</f>
        <v>1</v>
      </c>
      <c r="D46" s="18">
        <f>SUM(D34:D45)</f>
        <v>30390494.779999997</v>
      </c>
      <c r="E46" s="18">
        <f>SUM(E34:E45)</f>
        <v>36070558.879999995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zoomScale="70" zoomScaleNormal="70" workbookViewId="0">
      <selection activeCell="A7" sqref="A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57</v>
      </c>
      <c r="C7" s="32"/>
      <c r="D7" s="32"/>
      <c r="E7" s="32"/>
      <c r="F7" s="32"/>
      <c r="G7" s="33"/>
      <c r="H7" s="73"/>
      <c r="I7" s="102" t="s">
        <v>61</v>
      </c>
      <c r="J7" s="91">
        <v>45348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AJUNTAMENT DE BARCELONA (GERÈNCIES i DISTRICTES)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33</v>
      </c>
      <c r="H13" s="20">
        <f t="shared" ref="H13:H23" si="2">IF(G13,G13/$G$25,"")</f>
        <v>5.4726368159203981E-2</v>
      </c>
      <c r="I13" s="4">
        <v>22321955.260000009</v>
      </c>
      <c r="J13" s="5">
        <v>26009653.030000001</v>
      </c>
      <c r="K13" s="21">
        <f t="shared" ref="K13:K23" si="3">IF(J13,J13/$J$25,"")</f>
        <v>0.83917798256272291</v>
      </c>
      <c r="L13" s="1">
        <v>7</v>
      </c>
      <c r="M13" s="20">
        <f t="shared" ref="M13:M23" si="4">IF(L13,L13/$L$25,"")</f>
        <v>1.4141414141414142E-2</v>
      </c>
      <c r="N13" s="4">
        <v>12770905.139999999</v>
      </c>
      <c r="O13" s="5">
        <v>15452795.219999999</v>
      </c>
      <c r="P13" s="21">
        <f t="shared" ref="P13:P23" si="5">IF(O13,O13/$O$25,"")</f>
        <v>0.80005668388447748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>
        <v>11</v>
      </c>
      <c r="C14" s="20">
        <f t="shared" si="0"/>
        <v>0.17460317460317459</v>
      </c>
      <c r="D14" s="6">
        <v>2333290.7199999997</v>
      </c>
      <c r="E14" s="7">
        <v>2823281.75</v>
      </c>
      <c r="F14" s="21">
        <f t="shared" si="1"/>
        <v>0.5016718585292349</v>
      </c>
      <c r="G14" s="2">
        <v>14</v>
      </c>
      <c r="H14" s="20">
        <f t="shared" si="2"/>
        <v>2.3217247097844111E-2</v>
      </c>
      <c r="I14" s="6">
        <v>462255.17000000004</v>
      </c>
      <c r="J14" s="7">
        <v>546778.66</v>
      </c>
      <c r="K14" s="21">
        <f t="shared" si="3"/>
        <v>1.7641320023681569E-2</v>
      </c>
      <c r="L14" s="2">
        <v>7</v>
      </c>
      <c r="M14" s="20">
        <f t="shared" si="4"/>
        <v>1.4141414141414142E-2</v>
      </c>
      <c r="N14" s="6">
        <v>234749.21</v>
      </c>
      <c r="O14" s="7">
        <v>284046.53999999998</v>
      </c>
      <c r="P14" s="21">
        <f t="shared" si="5"/>
        <v>1.4706292915027678E-2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>
        <v>4</v>
      </c>
      <c r="C15" s="20">
        <f t="shared" si="0"/>
        <v>6.3492063492063489E-2</v>
      </c>
      <c r="D15" s="6">
        <v>190580.07</v>
      </c>
      <c r="E15" s="7">
        <v>230601.88</v>
      </c>
      <c r="F15" s="21">
        <f t="shared" si="1"/>
        <v>4.0975886915974861E-2</v>
      </c>
      <c r="G15" s="2">
        <v>14</v>
      </c>
      <c r="H15" s="20">
        <f t="shared" si="2"/>
        <v>2.3217247097844111E-2</v>
      </c>
      <c r="I15" s="6">
        <v>310017.68</v>
      </c>
      <c r="J15" s="7">
        <v>375121.38</v>
      </c>
      <c r="K15" s="21">
        <f t="shared" si="3"/>
        <v>1.2102952796850306E-2</v>
      </c>
      <c r="L15" s="2">
        <v>5</v>
      </c>
      <c r="M15" s="20">
        <f t="shared" si="4"/>
        <v>1.0101010101010102E-2</v>
      </c>
      <c r="N15" s="6">
        <v>169995.95</v>
      </c>
      <c r="O15" s="7">
        <v>205695.09000000003</v>
      </c>
      <c r="P15" s="21">
        <f t="shared" si="5"/>
        <v>1.0649706364045065E-2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>
        <v>1</v>
      </c>
      <c r="R16" s="20">
        <f t="shared" si="6"/>
        <v>1</v>
      </c>
      <c r="S16" s="6">
        <v>0</v>
      </c>
      <c r="T16" s="7">
        <v>0</v>
      </c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1.658374792703151E-3</v>
      </c>
      <c r="I18" s="69">
        <v>14711</v>
      </c>
      <c r="J18" s="70">
        <v>17800.310000000001</v>
      </c>
      <c r="K18" s="67">
        <f t="shared" si="3"/>
        <v>5.7431093823365252E-4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1</v>
      </c>
      <c r="C19" s="20">
        <f t="shared" si="0"/>
        <v>1.5873015873015872E-2</v>
      </c>
      <c r="D19" s="6">
        <v>749306.68</v>
      </c>
      <c r="E19" s="7">
        <v>906661.08</v>
      </c>
      <c r="F19" s="21">
        <f t="shared" si="1"/>
        <v>0.16110554643004488</v>
      </c>
      <c r="G19" s="2">
        <v>24</v>
      </c>
      <c r="H19" s="20">
        <f t="shared" si="2"/>
        <v>3.9800995024875621E-2</v>
      </c>
      <c r="I19" s="6">
        <v>1276652.4899999998</v>
      </c>
      <c r="J19" s="7">
        <v>1541466.95</v>
      </c>
      <c r="K19" s="21">
        <f t="shared" si="3"/>
        <v>4.9734040042598508E-2</v>
      </c>
      <c r="L19" s="2">
        <v>37</v>
      </c>
      <c r="M19" s="20">
        <f t="shared" si="4"/>
        <v>7.4747474747474743E-2</v>
      </c>
      <c r="N19" s="6">
        <v>2182006.810000001</v>
      </c>
      <c r="O19" s="7">
        <v>2640228.2500000014</v>
      </c>
      <c r="P19" s="21">
        <f t="shared" si="5"/>
        <v>0.13669580346597762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46</v>
      </c>
      <c r="C20" s="66">
        <f t="shared" si="0"/>
        <v>0.73015873015873012</v>
      </c>
      <c r="D20" s="69">
        <v>1310178.1600000004</v>
      </c>
      <c r="E20" s="70">
        <v>1585315.5999999999</v>
      </c>
      <c r="F20" s="21">
        <f t="shared" si="1"/>
        <v>0.28169637104316247</v>
      </c>
      <c r="G20" s="68">
        <v>256</v>
      </c>
      <c r="H20" s="66">
        <f t="shared" si="2"/>
        <v>0.42454394693200664</v>
      </c>
      <c r="I20" s="69">
        <v>1880698.5199999998</v>
      </c>
      <c r="J20" s="70">
        <v>2238193.7699999977</v>
      </c>
      <c r="K20" s="67">
        <f t="shared" si="3"/>
        <v>7.2213302127739035E-2</v>
      </c>
      <c r="L20" s="68">
        <v>62</v>
      </c>
      <c r="M20" s="66">
        <f t="shared" si="4"/>
        <v>0.12525252525252525</v>
      </c>
      <c r="N20" s="69">
        <v>432252.41</v>
      </c>
      <c r="O20" s="70">
        <v>519904.65999999992</v>
      </c>
      <c r="P20" s="67">
        <f t="shared" si="5"/>
        <v>2.6917667146545327E-2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12</v>
      </c>
      <c r="W20" s="66">
        <f t="shared" si="8"/>
        <v>0.52173913043478259</v>
      </c>
      <c r="X20" s="69">
        <v>90310.59</v>
      </c>
      <c r="Y20" s="70">
        <v>103594.17</v>
      </c>
      <c r="Z20" s="67">
        <f t="shared" si="9"/>
        <v>0.92609986582417825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254</v>
      </c>
      <c r="H21" s="20">
        <f t="shared" si="2"/>
        <v>0.42122719734660036</v>
      </c>
      <c r="I21" s="6">
        <v>212256</v>
      </c>
      <c r="J21" s="7">
        <v>248454.23999999987</v>
      </c>
      <c r="K21" s="21">
        <f t="shared" si="3"/>
        <v>8.0161518356999962E-3</v>
      </c>
      <c r="L21" s="2">
        <v>377</v>
      </c>
      <c r="M21" s="20">
        <f t="shared" si="4"/>
        <v>0.76161616161616164</v>
      </c>
      <c r="N21" s="6">
        <v>176196.88</v>
      </c>
      <c r="O21" s="7">
        <v>211955.72999999989</v>
      </c>
      <c r="P21" s="21">
        <f t="shared" si="5"/>
        <v>1.0973846223926961E-2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>
        <v>11</v>
      </c>
      <c r="W21" s="20">
        <f t="shared" si="8"/>
        <v>0.47826086956521741</v>
      </c>
      <c r="X21" s="6">
        <v>7953.9700000000012</v>
      </c>
      <c r="Y21" s="7">
        <v>8266.52</v>
      </c>
      <c r="Z21" s="21">
        <f t="shared" si="9"/>
        <v>7.3900134175821738E-2</v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7</v>
      </c>
      <c r="H23" s="20">
        <f t="shared" si="2"/>
        <v>1.1608623548922056E-2</v>
      </c>
      <c r="I23" s="6">
        <v>16735</v>
      </c>
      <c r="J23" s="7">
        <v>16735</v>
      </c>
      <c r="K23" s="21">
        <f t="shared" si="3"/>
        <v>5.3993967247425317E-4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>
        <v>1</v>
      </c>
      <c r="C24" s="66">
        <f t="shared" ref="C24" si="12">IF(B24,B24/$B$25,"")</f>
        <v>1.5873015873015872E-2</v>
      </c>
      <c r="D24" s="69">
        <v>67674.05</v>
      </c>
      <c r="E24" s="70">
        <v>81885.600000000006</v>
      </c>
      <c r="F24" s="67">
        <f t="shared" si="1"/>
        <v>1.4550337081582992E-2</v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63</v>
      </c>
      <c r="C25" s="17">
        <f t="shared" si="22"/>
        <v>1</v>
      </c>
      <c r="D25" s="18">
        <f t="shared" si="22"/>
        <v>4651029.68</v>
      </c>
      <c r="E25" s="18">
        <f t="shared" si="22"/>
        <v>5627745.9099999992</v>
      </c>
      <c r="F25" s="19">
        <f t="shared" si="22"/>
        <v>1.0000000000000002</v>
      </c>
      <c r="G25" s="16">
        <f t="shared" si="22"/>
        <v>603</v>
      </c>
      <c r="H25" s="17">
        <f t="shared" si="22"/>
        <v>1.0000000000000002</v>
      </c>
      <c r="I25" s="18">
        <f t="shared" si="22"/>
        <v>26495281.120000008</v>
      </c>
      <c r="J25" s="18">
        <f t="shared" si="22"/>
        <v>30994203.339999992</v>
      </c>
      <c r="K25" s="19">
        <f t="shared" si="22"/>
        <v>1.0000000000000002</v>
      </c>
      <c r="L25" s="16">
        <f t="shared" si="22"/>
        <v>495</v>
      </c>
      <c r="M25" s="17">
        <f t="shared" si="22"/>
        <v>1</v>
      </c>
      <c r="N25" s="18">
        <f t="shared" si="22"/>
        <v>15966106.4</v>
      </c>
      <c r="O25" s="18">
        <f t="shared" si="22"/>
        <v>19314625.489999998</v>
      </c>
      <c r="P25" s="19">
        <f t="shared" si="22"/>
        <v>1.0000000000000002</v>
      </c>
      <c r="Q25" s="16">
        <f t="shared" si="22"/>
        <v>1</v>
      </c>
      <c r="R25" s="17">
        <f t="shared" si="22"/>
        <v>1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23</v>
      </c>
      <c r="W25" s="17">
        <f t="shared" si="22"/>
        <v>1</v>
      </c>
      <c r="X25" s="18">
        <f t="shared" si="22"/>
        <v>98264.56</v>
      </c>
      <c r="Y25" s="18">
        <f t="shared" si="22"/>
        <v>111860.69</v>
      </c>
      <c r="Z25" s="19">
        <f t="shared" si="22"/>
        <v>1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40</v>
      </c>
      <c r="C34" s="8">
        <f t="shared" ref="C34:C42" si="24">IF(B34,B34/$B$46,"")</f>
        <v>3.3755274261603373E-2</v>
      </c>
      <c r="D34" s="10">
        <f t="shared" ref="D34:D45" si="25">D13+I13+N13+S13+AC13+X13</f>
        <v>35092860.400000006</v>
      </c>
      <c r="E34" s="11">
        <f t="shared" ref="E34:E45" si="26">E13+J13+O13+T13+AD13+Y13</f>
        <v>41462448.25</v>
      </c>
      <c r="F34" s="21">
        <f t="shared" ref="F34:F43" si="27">IF(E34,E34/$E$46,"")</f>
        <v>0.73976102868711235</v>
      </c>
      <c r="J34" s="107" t="s">
        <v>3</v>
      </c>
      <c r="K34" s="108"/>
      <c r="L34" s="57">
        <f>B25</f>
        <v>63</v>
      </c>
      <c r="M34" s="8">
        <f>IF(L34,L34/$L$40,"")</f>
        <v>5.3164556962025315E-2</v>
      </c>
      <c r="N34" s="58">
        <f>D25</f>
        <v>4651029.68</v>
      </c>
      <c r="O34" s="58">
        <f>E25</f>
        <v>5627745.9099999992</v>
      </c>
      <c r="P34" s="59">
        <f>IF(O34,O34/$O$40,"")</f>
        <v>0.10040861741856476</v>
      </c>
    </row>
    <row r="35" spans="1:33" s="25" customFormat="1" ht="30" customHeight="1" x14ac:dyDescent="0.3">
      <c r="A35" s="43" t="s">
        <v>18</v>
      </c>
      <c r="B35" s="12">
        <f t="shared" si="23"/>
        <v>32</v>
      </c>
      <c r="C35" s="8">
        <f t="shared" si="24"/>
        <v>2.7004219409282701E-2</v>
      </c>
      <c r="D35" s="13">
        <f t="shared" si="25"/>
        <v>3030295.0999999996</v>
      </c>
      <c r="E35" s="14">
        <f t="shared" si="26"/>
        <v>3654106.95</v>
      </c>
      <c r="F35" s="21">
        <f t="shared" si="27"/>
        <v>6.519552101616978E-2</v>
      </c>
      <c r="J35" s="103" t="s">
        <v>1</v>
      </c>
      <c r="K35" s="104"/>
      <c r="L35" s="60">
        <f>G25</f>
        <v>603</v>
      </c>
      <c r="M35" s="8">
        <f>IF(L35,L35/$L$40,"")</f>
        <v>0.50886075949367093</v>
      </c>
      <c r="N35" s="61">
        <f>I25</f>
        <v>26495281.120000008</v>
      </c>
      <c r="O35" s="61">
        <f>J25</f>
        <v>30994203.339999992</v>
      </c>
      <c r="P35" s="59">
        <f>IF(O35,O35/$O$40,"")</f>
        <v>0.55298962588722522</v>
      </c>
    </row>
    <row r="36" spans="1:33" ht="30" customHeight="1" x14ac:dyDescent="0.3">
      <c r="A36" s="43" t="s">
        <v>19</v>
      </c>
      <c r="B36" s="12">
        <f t="shared" si="23"/>
        <v>23</v>
      </c>
      <c r="C36" s="8">
        <f t="shared" si="24"/>
        <v>1.9409282700421943E-2</v>
      </c>
      <c r="D36" s="13">
        <f t="shared" si="25"/>
        <v>670593.69999999995</v>
      </c>
      <c r="E36" s="14">
        <f t="shared" si="26"/>
        <v>811418.35000000009</v>
      </c>
      <c r="F36" s="21">
        <f t="shared" si="27"/>
        <v>1.4477091889806566E-2</v>
      </c>
      <c r="G36" s="25"/>
      <c r="J36" s="103" t="s">
        <v>2</v>
      </c>
      <c r="K36" s="104"/>
      <c r="L36" s="60">
        <f>L25</f>
        <v>495</v>
      </c>
      <c r="M36" s="8">
        <f>IF(L36,L36/$L$40,"")</f>
        <v>0.41772151898734178</v>
      </c>
      <c r="N36" s="61">
        <f>N25</f>
        <v>15966106.4</v>
      </c>
      <c r="O36" s="61">
        <f>O25</f>
        <v>19314625.489999998</v>
      </c>
      <c r="P36" s="59">
        <f>IF(O36,O36/$O$40,"")</f>
        <v>0.34460597056491288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1</v>
      </c>
      <c r="C37" s="8">
        <f t="shared" si="24"/>
        <v>8.438818565400844E-4</v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3" t="s">
        <v>34</v>
      </c>
      <c r="K37" s="104"/>
      <c r="L37" s="60">
        <f>Q25</f>
        <v>1</v>
      </c>
      <c r="M37" s="8">
        <f>IF(L37,L37/$L$40,"")</f>
        <v>8.438818565400844E-4</v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3" t="s">
        <v>5</v>
      </c>
      <c r="K38" s="104"/>
      <c r="L38" s="60">
        <f>V25</f>
        <v>23</v>
      </c>
      <c r="M38" s="8">
        <f>IF(L38,L38/$L$40,"")</f>
        <v>1.9409282700421943E-2</v>
      </c>
      <c r="N38" s="61">
        <f>X25</f>
        <v>98264.56</v>
      </c>
      <c r="O38" s="61">
        <f>Y25</f>
        <v>111860.69</v>
      </c>
      <c r="P38" s="59">
        <f>IF(O38,O38/$O$40,"")</f>
        <v>1.9957861292971336E-3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1</v>
      </c>
      <c r="C39" s="8">
        <f t="shared" si="24"/>
        <v>8.438818565400844E-4</v>
      </c>
      <c r="D39" s="13">
        <f t="shared" si="25"/>
        <v>14711</v>
      </c>
      <c r="E39" s="22">
        <f t="shared" si="26"/>
        <v>17800.310000000001</v>
      </c>
      <c r="F39" s="21">
        <f t="shared" si="27"/>
        <v>3.1758799087676869E-4</v>
      </c>
      <c r="G39" s="25"/>
      <c r="J39" s="103" t="s">
        <v>4</v>
      </c>
      <c r="K39" s="104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62</v>
      </c>
      <c r="C40" s="8">
        <f t="shared" si="24"/>
        <v>5.2320675105485229E-2</v>
      </c>
      <c r="D40" s="13">
        <f t="shared" si="25"/>
        <v>4207965.9800000004</v>
      </c>
      <c r="E40" s="23">
        <f t="shared" si="26"/>
        <v>5088356.2800000012</v>
      </c>
      <c r="F40" s="21">
        <f t="shared" si="27"/>
        <v>9.078498339806379E-2</v>
      </c>
      <c r="G40" s="25"/>
      <c r="J40" s="105" t="s">
        <v>0</v>
      </c>
      <c r="K40" s="106"/>
      <c r="L40" s="83">
        <f>SUM(L34:L39)</f>
        <v>1185</v>
      </c>
      <c r="M40" s="17">
        <f>SUM(M34:M39)</f>
        <v>1</v>
      </c>
      <c r="N40" s="84">
        <f>SUM(N34:N39)</f>
        <v>47210681.760000013</v>
      </c>
      <c r="O40" s="85">
        <f>SUM(O34:O39)</f>
        <v>56048435.429999992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376</v>
      </c>
      <c r="C41" s="8">
        <f t="shared" si="24"/>
        <v>0.31729957805907172</v>
      </c>
      <c r="D41" s="13">
        <f t="shared" si="25"/>
        <v>3713439.68</v>
      </c>
      <c r="E41" s="23">
        <f t="shared" si="26"/>
        <v>4447008.1999999974</v>
      </c>
      <c r="F41" s="21">
        <f t="shared" si="27"/>
        <v>7.9342236154904863E-2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642</v>
      </c>
      <c r="C42" s="8">
        <f t="shared" si="24"/>
        <v>0.54177215189873418</v>
      </c>
      <c r="D42" s="13">
        <f t="shared" si="25"/>
        <v>396406.85</v>
      </c>
      <c r="E42" s="14">
        <f t="shared" si="26"/>
        <v>468676.48999999976</v>
      </c>
      <c r="F42" s="21">
        <f t="shared" si="27"/>
        <v>8.3619905962466889E-3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7</v>
      </c>
      <c r="C44" s="8">
        <f t="shared" si="30"/>
        <v>5.9071729957805904E-3</v>
      </c>
      <c r="D44" s="13">
        <f t="shared" si="25"/>
        <v>16735</v>
      </c>
      <c r="E44" s="14">
        <f t="shared" si="26"/>
        <v>16735</v>
      </c>
      <c r="F44" s="21">
        <f t="shared" ref="F44" si="31">IF(E44,E44/$E$46,"")</f>
        <v>2.9858103748320807E-4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1</v>
      </c>
      <c r="C45" s="8">
        <f t="shared" ref="C45" si="32">IF(B45,B45/$B$46,"")</f>
        <v>8.438818565400844E-4</v>
      </c>
      <c r="D45" s="13">
        <f t="shared" si="25"/>
        <v>67674.05</v>
      </c>
      <c r="E45" s="14">
        <f t="shared" si="26"/>
        <v>81885.600000000006</v>
      </c>
      <c r="F45" s="21">
        <f t="shared" ref="F45" si="33">IF(E45,E45/$E$46,"")</f>
        <v>1.4609792293358223E-3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1185</v>
      </c>
      <c r="C46" s="17">
        <f>SUM(C34:C45)</f>
        <v>1</v>
      </c>
      <c r="D46" s="18">
        <f>SUM(D34:D45)</f>
        <v>47210681.760000005</v>
      </c>
      <c r="E46" s="18">
        <f>SUM(E34:E45)</f>
        <v>56048435.430000007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70" zoomScaleNormal="70" workbookViewId="0">
      <selection activeCell="A7" sqref="A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45390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9" t="s">
        <v>6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1"/>
    </row>
    <row r="11" spans="1:31" ht="30" customHeight="1" thickBot="1" x14ac:dyDescent="0.35">
      <c r="A11" s="144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4" t="s">
        <v>5</v>
      </c>
      <c r="W11" s="125"/>
      <c r="X11" s="125"/>
      <c r="Y11" s="125"/>
      <c r="Z11" s="126"/>
      <c r="AA11" s="121" t="s">
        <v>4</v>
      </c>
      <c r="AB11" s="122"/>
      <c r="AC11" s="122"/>
      <c r="AD11" s="122"/>
      <c r="AE11" s="123"/>
    </row>
    <row r="12" spans="1:31" ht="39" customHeight="1" thickBot="1" x14ac:dyDescent="0.35">
      <c r="A12" s="145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55</v>
      </c>
      <c r="H13" s="20">
        <f t="shared" ref="H13:H21" si="2">IF(G13,G13/$G$25,"")</f>
        <v>3.2088681446907817E-2</v>
      </c>
      <c r="I13" s="4">
        <v>24241927.699999992</v>
      </c>
      <c r="J13" s="5">
        <v>29155559.219999999</v>
      </c>
      <c r="K13" s="21">
        <f t="shared" ref="K13:K21" si="3">IF(J13,J13/$J$25,"")</f>
        <v>0.66293728805600227</v>
      </c>
      <c r="L13" s="1">
        <v>5</v>
      </c>
      <c r="M13" s="20">
        <f>IF(L13,L13/$L$25,"")</f>
        <v>4.6685340802987861E-3</v>
      </c>
      <c r="N13" s="4">
        <v>829758</v>
      </c>
      <c r="O13" s="5">
        <v>1004007.1900000001</v>
      </c>
      <c r="P13" s="21">
        <f>IF(O13,O13/$O$25,"")</f>
        <v>0.29330564629658351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>
        <v>6</v>
      </c>
      <c r="C14" s="20">
        <f t="shared" si="0"/>
        <v>5.2173913043478258E-2</v>
      </c>
      <c r="D14" s="6">
        <v>565905.09000000008</v>
      </c>
      <c r="E14" s="7">
        <v>684745.14999999991</v>
      </c>
      <c r="F14" s="21">
        <f t="shared" si="1"/>
        <v>0.14536440909791956</v>
      </c>
      <c r="G14" s="2">
        <v>27</v>
      </c>
      <c r="H14" s="20">
        <f t="shared" si="2"/>
        <v>1.5752625437572929E-2</v>
      </c>
      <c r="I14" s="6">
        <v>1089667.3399999999</v>
      </c>
      <c r="J14" s="7">
        <v>1301501.08</v>
      </c>
      <c r="K14" s="21">
        <f t="shared" si="3"/>
        <v>2.9593450424551936E-2</v>
      </c>
      <c r="L14" s="2">
        <v>5</v>
      </c>
      <c r="M14" s="20">
        <f>IF(L14,L14/$L$25,"")</f>
        <v>4.6685340802987861E-3</v>
      </c>
      <c r="N14" s="6">
        <v>331845.74</v>
      </c>
      <c r="O14" s="7">
        <v>401533.35</v>
      </c>
      <c r="P14" s="21">
        <f>IF(O14,O14/$O$25,"")</f>
        <v>0.11730194754021857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>
        <v>2</v>
      </c>
      <c r="C15" s="20">
        <f t="shared" si="0"/>
        <v>1.7391304347826087E-2</v>
      </c>
      <c r="D15" s="6">
        <v>115047.87</v>
      </c>
      <c r="E15" s="7">
        <v>139207.92000000001</v>
      </c>
      <c r="F15" s="21">
        <f t="shared" si="1"/>
        <v>2.9552421119814376E-2</v>
      </c>
      <c r="G15" s="2">
        <v>21</v>
      </c>
      <c r="H15" s="20">
        <f t="shared" si="2"/>
        <v>1.2252042007001166E-2</v>
      </c>
      <c r="I15" s="6">
        <v>614692.98</v>
      </c>
      <c r="J15" s="7">
        <v>729775.62999999966</v>
      </c>
      <c r="K15" s="21">
        <f t="shared" si="3"/>
        <v>1.6593592782459424E-2</v>
      </c>
      <c r="L15" s="2">
        <v>7</v>
      </c>
      <c r="M15" s="20">
        <f>IF(L15,L15/$L$25,"")</f>
        <v>6.5359477124183009E-3</v>
      </c>
      <c r="N15" s="6">
        <v>155635.69</v>
      </c>
      <c r="O15" s="7">
        <v>188319.19</v>
      </c>
      <c r="P15" s="21">
        <f>IF(O15,O15/$O$25,"")</f>
        <v>5.5014627667157548E-2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>
        <v>3</v>
      </c>
      <c r="R16" s="20">
        <f t="shared" si="4"/>
        <v>1</v>
      </c>
      <c r="S16" s="6">
        <v>153213.01999999999</v>
      </c>
      <c r="T16" s="7">
        <v>153213.01999999999</v>
      </c>
      <c r="U16" s="21">
        <f t="shared" si="5"/>
        <v>1</v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9</v>
      </c>
      <c r="H18" s="66">
        <f t="shared" si="2"/>
        <v>5.2508751458576431E-3</v>
      </c>
      <c r="I18" s="69">
        <v>228335.53</v>
      </c>
      <c r="J18" s="70">
        <v>262743.60000000003</v>
      </c>
      <c r="K18" s="67">
        <f t="shared" si="3"/>
        <v>5.9742475979876284E-3</v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>
        <v>4</v>
      </c>
      <c r="C19" s="20">
        <f t="shared" si="0"/>
        <v>3.4782608695652174E-2</v>
      </c>
      <c r="D19" s="6">
        <v>638539.48</v>
      </c>
      <c r="E19" s="7">
        <v>772632.85999999987</v>
      </c>
      <c r="F19" s="21">
        <f t="shared" si="1"/>
        <v>0.16402207323927101</v>
      </c>
      <c r="G19" s="2">
        <v>162</v>
      </c>
      <c r="H19" s="20">
        <f t="shared" si="2"/>
        <v>9.4515752625437571E-2</v>
      </c>
      <c r="I19" s="6">
        <v>6764881.5900000036</v>
      </c>
      <c r="J19" s="7">
        <v>7987789.490000003</v>
      </c>
      <c r="K19" s="21">
        <f t="shared" si="3"/>
        <v>0.18162585948378318</v>
      </c>
      <c r="L19" s="2">
        <v>39</v>
      </c>
      <c r="M19" s="20">
        <f>IF(L19,L19/$L$25,"")</f>
        <v>3.6414565826330535E-2</v>
      </c>
      <c r="N19" s="6">
        <v>132928.30000000002</v>
      </c>
      <c r="O19" s="7">
        <v>160843.24</v>
      </c>
      <c r="P19" s="21">
        <f>IF(O19,O19/$O$25,"")</f>
        <v>4.6987940853926047E-2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>
        <v>3</v>
      </c>
      <c r="W19" s="20">
        <f t="shared" si="6"/>
        <v>7.1428571428571425E-2</v>
      </c>
      <c r="X19" s="6">
        <v>7254661.4800000004</v>
      </c>
      <c r="Y19" s="7">
        <v>7254661.4800000004</v>
      </c>
      <c r="Z19" s="21">
        <f t="shared" si="7"/>
        <v>0.96858123132264107</v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>
        <v>101</v>
      </c>
      <c r="C20" s="66">
        <f t="shared" si="0"/>
        <v>0.87826086956521743</v>
      </c>
      <c r="D20" s="69">
        <v>2509973.9400000018</v>
      </c>
      <c r="E20" s="70">
        <v>3037068.4400000004</v>
      </c>
      <c r="F20" s="21">
        <f t="shared" si="1"/>
        <v>0.64473864352385779</v>
      </c>
      <c r="G20" s="68">
        <v>452</v>
      </c>
      <c r="H20" s="66">
        <f t="shared" si="2"/>
        <v>0.26371061843640609</v>
      </c>
      <c r="I20" s="69">
        <v>2993338.92</v>
      </c>
      <c r="J20" s="70">
        <v>3572764.8900000006</v>
      </c>
      <c r="K20" s="67">
        <f t="shared" si="3"/>
        <v>8.1237305351137143E-2</v>
      </c>
      <c r="L20" s="68">
        <v>163</v>
      </c>
      <c r="M20" s="66">
        <f>IF(L20,L20/$L$25,"")</f>
        <v>0.15219421101774042</v>
      </c>
      <c r="N20" s="69">
        <v>1020026.6199999999</v>
      </c>
      <c r="O20" s="70">
        <v>1230783.5099999998</v>
      </c>
      <c r="P20" s="67">
        <f>IF(O20,O20/$O$25,"")</f>
        <v>0.35955494786021153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12</v>
      </c>
      <c r="W20" s="66">
        <f t="shared" si="6"/>
        <v>0.2857142857142857</v>
      </c>
      <c r="X20" s="69">
        <v>189157.13</v>
      </c>
      <c r="Y20" s="70">
        <v>225444.32</v>
      </c>
      <c r="Z20" s="67">
        <f t="shared" si="7"/>
        <v>3.0099424716409445E-2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>
        <v>1</v>
      </c>
      <c r="C21" s="20">
        <f t="shared" si="0"/>
        <v>8.6956521739130436E-3</v>
      </c>
      <c r="D21" s="6">
        <v>1560</v>
      </c>
      <c r="E21" s="7">
        <v>1887.6</v>
      </c>
      <c r="F21" s="21">
        <f t="shared" si="1"/>
        <v>4.0071822138971412E-4</v>
      </c>
      <c r="G21" s="2">
        <v>974</v>
      </c>
      <c r="H21" s="20">
        <f t="shared" si="2"/>
        <v>0.56826137689614931</v>
      </c>
      <c r="I21" s="6">
        <v>787628.55</v>
      </c>
      <c r="J21" s="7">
        <v>924838.46000000031</v>
      </c>
      <c r="K21" s="21">
        <f t="shared" si="3"/>
        <v>2.1028919251245622E-2</v>
      </c>
      <c r="L21" s="2">
        <v>852</v>
      </c>
      <c r="M21" s="20">
        <f>IF(L21,L21/$L$25,"")</f>
        <v>0.79551820728291311</v>
      </c>
      <c r="N21" s="6">
        <v>365964.29999999981</v>
      </c>
      <c r="O21" s="7">
        <v>437588.40000000031</v>
      </c>
      <c r="P21" s="21">
        <f>IF(O21,O21/$O$25,"")</f>
        <v>0.12783488978190286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>
        <v>27</v>
      </c>
      <c r="W21" s="20">
        <f t="shared" si="6"/>
        <v>0.6428571428571429</v>
      </c>
      <c r="X21" s="6">
        <v>9509.4600000000009</v>
      </c>
      <c r="Y21" s="7">
        <v>9881.869999999999</v>
      </c>
      <c r="Z21" s="21">
        <f t="shared" si="7"/>
        <v>1.319343960949404E-3</v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14</v>
      </c>
      <c r="H23" s="20">
        <f t="shared" si="11"/>
        <v>8.1680280046674443E-3</v>
      </c>
      <c r="I23" s="6">
        <v>44390</v>
      </c>
      <c r="J23" s="7">
        <v>44390</v>
      </c>
      <c r="K23" s="21">
        <f t="shared" si="12"/>
        <v>1.0093370528327648E-3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>
        <v>1</v>
      </c>
      <c r="C24" s="66">
        <f t="shared" ref="C24" si="20">IF(B24,B24/$B$25,"")</f>
        <v>8.6956521739130436E-3</v>
      </c>
      <c r="D24" s="69">
        <v>61983.47</v>
      </c>
      <c r="E24" s="70">
        <v>75000</v>
      </c>
      <c r="F24" s="67">
        <f t="shared" si="1"/>
        <v>1.5921734797747701E-2</v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115</v>
      </c>
      <c r="C25" s="17">
        <f t="shared" si="30"/>
        <v>1</v>
      </c>
      <c r="D25" s="18">
        <f t="shared" si="30"/>
        <v>3893009.850000002</v>
      </c>
      <c r="E25" s="18">
        <f t="shared" si="30"/>
        <v>4710541.97</v>
      </c>
      <c r="F25" s="19">
        <f t="shared" si="30"/>
        <v>1.0000000000000002</v>
      </c>
      <c r="G25" s="16">
        <f t="shared" si="30"/>
        <v>1714</v>
      </c>
      <c r="H25" s="17">
        <f t="shared" si="30"/>
        <v>1</v>
      </c>
      <c r="I25" s="18">
        <f t="shared" si="30"/>
        <v>36764862.609999992</v>
      </c>
      <c r="J25" s="18">
        <f t="shared" si="30"/>
        <v>43979362.370000005</v>
      </c>
      <c r="K25" s="19">
        <f t="shared" si="30"/>
        <v>1</v>
      </c>
      <c r="L25" s="16">
        <f t="shared" si="30"/>
        <v>1071</v>
      </c>
      <c r="M25" s="17">
        <f t="shared" si="30"/>
        <v>1</v>
      </c>
      <c r="N25" s="18">
        <f t="shared" si="30"/>
        <v>2836158.6499999994</v>
      </c>
      <c r="O25" s="18">
        <f t="shared" si="30"/>
        <v>3423074.88</v>
      </c>
      <c r="P25" s="19">
        <f t="shared" si="30"/>
        <v>1</v>
      </c>
      <c r="Q25" s="16">
        <f t="shared" si="30"/>
        <v>3</v>
      </c>
      <c r="R25" s="17">
        <f t="shared" si="30"/>
        <v>1</v>
      </c>
      <c r="S25" s="18">
        <f t="shared" si="30"/>
        <v>153213.01999999999</v>
      </c>
      <c r="T25" s="18">
        <f t="shared" si="30"/>
        <v>153213.01999999999</v>
      </c>
      <c r="U25" s="19">
        <f t="shared" si="30"/>
        <v>1</v>
      </c>
      <c r="V25" s="16">
        <f t="shared" si="30"/>
        <v>42</v>
      </c>
      <c r="W25" s="17">
        <f t="shared" si="30"/>
        <v>1</v>
      </c>
      <c r="X25" s="18">
        <f t="shared" si="30"/>
        <v>7453328.0700000003</v>
      </c>
      <c r="Y25" s="18">
        <f t="shared" si="30"/>
        <v>7489987.6700000009</v>
      </c>
      <c r="Z25" s="19">
        <f t="shared" si="30"/>
        <v>1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27" t="s">
        <v>10</v>
      </c>
      <c r="B31" s="132" t="s">
        <v>17</v>
      </c>
      <c r="C31" s="133"/>
      <c r="D31" s="133"/>
      <c r="E31" s="133"/>
      <c r="F31" s="134"/>
      <c r="G31" s="25"/>
      <c r="J31" s="138" t="s">
        <v>15</v>
      </c>
      <c r="K31" s="139"/>
      <c r="L31" s="132" t="s">
        <v>16</v>
      </c>
      <c r="M31" s="133"/>
      <c r="N31" s="133"/>
      <c r="O31" s="133"/>
      <c r="P31" s="134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28"/>
      <c r="B32" s="147"/>
      <c r="C32" s="148"/>
      <c r="D32" s="148"/>
      <c r="E32" s="148"/>
      <c r="F32" s="149"/>
      <c r="G32" s="25"/>
      <c r="J32" s="140"/>
      <c r="K32" s="141"/>
      <c r="L32" s="135"/>
      <c r="M32" s="136"/>
      <c r="N32" s="136"/>
      <c r="O32" s="136"/>
      <c r="P32" s="137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29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2"/>
      <c r="K33" s="143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60</v>
      </c>
      <c r="C34" s="8">
        <f t="shared" ref="C34:C45" si="32">IF(B34,B34/$B$46,"")</f>
        <v>2.037351443123939E-2</v>
      </c>
      <c r="D34" s="10">
        <f t="shared" ref="D34:D42" si="33">D13+I13+N13+S13+AC13+X13</f>
        <v>25071685.699999992</v>
      </c>
      <c r="E34" s="11">
        <f t="shared" ref="E34:E42" si="34">E13+J13+O13+T13+AD13+Y13</f>
        <v>30159566.41</v>
      </c>
      <c r="F34" s="21">
        <f t="shared" ref="F34:F42" si="35">IF(E34,E34/$E$46,"")</f>
        <v>0.50471041581680631</v>
      </c>
      <c r="J34" s="107" t="s">
        <v>3</v>
      </c>
      <c r="K34" s="108"/>
      <c r="L34" s="57">
        <f>B25</f>
        <v>115</v>
      </c>
      <c r="M34" s="8">
        <f t="shared" ref="M34:M39" si="36">IF(L34,L34/$L$40,"")</f>
        <v>3.9049235993208829E-2</v>
      </c>
      <c r="N34" s="58">
        <f>D25</f>
        <v>3893009.850000002</v>
      </c>
      <c r="O34" s="58">
        <f>E25</f>
        <v>4710541.97</v>
      </c>
      <c r="P34" s="59">
        <f t="shared" ref="P34:P39" si="37">IF(O34,O34/$O$40,"")</f>
        <v>7.8829369231678492E-2</v>
      </c>
    </row>
    <row r="35" spans="1:33" s="25" customFormat="1" ht="30" customHeight="1" x14ac:dyDescent="0.3">
      <c r="A35" s="43" t="s">
        <v>18</v>
      </c>
      <c r="B35" s="12">
        <f t="shared" si="31"/>
        <v>38</v>
      </c>
      <c r="C35" s="8">
        <f t="shared" si="32"/>
        <v>1.2903225806451613E-2</v>
      </c>
      <c r="D35" s="13">
        <f t="shared" si="33"/>
        <v>1987418.17</v>
      </c>
      <c r="E35" s="14">
        <f t="shared" si="34"/>
        <v>2387779.58</v>
      </c>
      <c r="F35" s="21">
        <f t="shared" si="35"/>
        <v>3.9958705251846464E-2</v>
      </c>
      <c r="J35" s="103" t="s">
        <v>1</v>
      </c>
      <c r="K35" s="104"/>
      <c r="L35" s="60">
        <f>G25</f>
        <v>1714</v>
      </c>
      <c r="M35" s="8">
        <f t="shared" si="36"/>
        <v>0.58200339558573855</v>
      </c>
      <c r="N35" s="61">
        <f>I25</f>
        <v>36764862.609999992</v>
      </c>
      <c r="O35" s="61">
        <f>J25</f>
        <v>43979362.370000005</v>
      </c>
      <c r="P35" s="59">
        <f t="shared" si="37"/>
        <v>0.73598015194810329</v>
      </c>
    </row>
    <row r="36" spans="1:33" ht="30" customHeight="1" x14ac:dyDescent="0.3">
      <c r="A36" s="43" t="s">
        <v>19</v>
      </c>
      <c r="B36" s="12">
        <f t="shared" si="31"/>
        <v>30</v>
      </c>
      <c r="C36" s="8">
        <f t="shared" si="32"/>
        <v>1.0186757215619695E-2</v>
      </c>
      <c r="D36" s="13">
        <f t="shared" si="33"/>
        <v>885376.54</v>
      </c>
      <c r="E36" s="14">
        <f t="shared" si="34"/>
        <v>1057302.7399999998</v>
      </c>
      <c r="F36" s="21">
        <f t="shared" si="35"/>
        <v>1.7693613306480178E-2</v>
      </c>
      <c r="G36" s="25"/>
      <c r="J36" s="103" t="s">
        <v>2</v>
      </c>
      <c r="K36" s="104"/>
      <c r="L36" s="60">
        <f>L25</f>
        <v>1071</v>
      </c>
      <c r="M36" s="8">
        <f t="shared" si="36"/>
        <v>0.36366723259762307</v>
      </c>
      <c r="N36" s="61">
        <f>N25</f>
        <v>2836158.6499999994</v>
      </c>
      <c r="O36" s="61">
        <f>O25</f>
        <v>3423074.88</v>
      </c>
      <c r="P36" s="59">
        <f t="shared" si="37"/>
        <v>5.7284031294429501E-2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3</v>
      </c>
      <c r="C37" s="8">
        <f t="shared" si="32"/>
        <v>1.0186757215619694E-3</v>
      </c>
      <c r="D37" s="13">
        <f t="shared" si="33"/>
        <v>153213.01999999999</v>
      </c>
      <c r="E37" s="14">
        <f t="shared" si="34"/>
        <v>153213.01999999999</v>
      </c>
      <c r="F37" s="21">
        <f t="shared" si="35"/>
        <v>2.563969454385424E-3</v>
      </c>
      <c r="G37" s="25"/>
      <c r="J37" s="103" t="s">
        <v>34</v>
      </c>
      <c r="K37" s="104"/>
      <c r="L37" s="60">
        <f>Q25</f>
        <v>3</v>
      </c>
      <c r="M37" s="8">
        <f t="shared" si="36"/>
        <v>1.0186757215619694E-3</v>
      </c>
      <c r="N37" s="61">
        <f>S25</f>
        <v>153213.01999999999</v>
      </c>
      <c r="O37" s="61">
        <f>T25</f>
        <v>153213.01999999999</v>
      </c>
      <c r="P37" s="59">
        <f t="shared" si="37"/>
        <v>2.5639694543854244E-3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3" t="s">
        <v>5</v>
      </c>
      <c r="K38" s="104"/>
      <c r="L38" s="60">
        <f>V25</f>
        <v>42</v>
      </c>
      <c r="M38" s="8">
        <f t="shared" si="36"/>
        <v>1.4261460101867572E-2</v>
      </c>
      <c r="N38" s="61">
        <f>X25</f>
        <v>7453328.0700000003</v>
      </c>
      <c r="O38" s="61">
        <f>Y25</f>
        <v>7489987.6700000009</v>
      </c>
      <c r="P38" s="59">
        <f t="shared" si="37"/>
        <v>0.1253424780714032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9</v>
      </c>
      <c r="C39" s="8">
        <f t="shared" si="32"/>
        <v>3.0560271646859084E-3</v>
      </c>
      <c r="D39" s="13">
        <f t="shared" si="33"/>
        <v>228335.53</v>
      </c>
      <c r="E39" s="22">
        <f t="shared" si="34"/>
        <v>262743.60000000003</v>
      </c>
      <c r="F39" s="21">
        <f t="shared" si="35"/>
        <v>4.3969276549425257E-3</v>
      </c>
      <c r="G39" s="25"/>
      <c r="J39" s="103" t="s">
        <v>4</v>
      </c>
      <c r="K39" s="104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208</v>
      </c>
      <c r="C40" s="8">
        <f t="shared" si="32"/>
        <v>7.0628183361629876E-2</v>
      </c>
      <c r="D40" s="13">
        <f t="shared" si="33"/>
        <v>14791010.850000005</v>
      </c>
      <c r="E40" s="23">
        <f t="shared" si="34"/>
        <v>16175927.070000004</v>
      </c>
      <c r="F40" s="21">
        <f t="shared" si="35"/>
        <v>0.27069881465587142</v>
      </c>
      <c r="G40" s="25"/>
      <c r="J40" s="105" t="s">
        <v>0</v>
      </c>
      <c r="K40" s="106"/>
      <c r="L40" s="83">
        <f>SUM(L34:L39)</f>
        <v>2945</v>
      </c>
      <c r="M40" s="17">
        <f>SUM(M34:M39)</f>
        <v>1</v>
      </c>
      <c r="N40" s="84">
        <f>SUM(N34:N39)</f>
        <v>51100572.199999996</v>
      </c>
      <c r="O40" s="85">
        <f>SUM(O34:O39)</f>
        <v>59756179.910000011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728</v>
      </c>
      <c r="C41" s="8">
        <f t="shared" si="32"/>
        <v>0.24719864176570458</v>
      </c>
      <c r="D41" s="13">
        <f t="shared" si="33"/>
        <v>6712496.6100000013</v>
      </c>
      <c r="E41" s="23">
        <f t="shared" si="34"/>
        <v>8066061.1600000011</v>
      </c>
      <c r="F41" s="21">
        <f t="shared" si="35"/>
        <v>0.1349828782922278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1854</v>
      </c>
      <c r="C42" s="8">
        <f t="shared" si="32"/>
        <v>0.62954159592529713</v>
      </c>
      <c r="D42" s="13">
        <f t="shared" si="33"/>
        <v>1164662.3099999998</v>
      </c>
      <c r="E42" s="14">
        <f t="shared" si="34"/>
        <v>1374196.3300000008</v>
      </c>
      <c r="F42" s="21">
        <f t="shared" si="35"/>
        <v>2.2996723218748343E-2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14</v>
      </c>
      <c r="C44" s="8">
        <f t="shared" si="32"/>
        <v>4.753820033955857E-3</v>
      </c>
      <c r="D44" s="13">
        <f t="shared" si="39"/>
        <v>44390</v>
      </c>
      <c r="E44" s="14">
        <f t="shared" si="40"/>
        <v>44390</v>
      </c>
      <c r="F44" s="21">
        <f>IF(E44,E44/$E$46,"")</f>
        <v>7.4285203751070885E-4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1</v>
      </c>
      <c r="C45" s="8">
        <f t="shared" si="32"/>
        <v>3.3955857385398983E-4</v>
      </c>
      <c r="D45" s="13">
        <f t="shared" ref="D45" si="43">D24+I24+N24+S24+AC24+X24</f>
        <v>61983.47</v>
      </c>
      <c r="E45" s="14">
        <f t="shared" ref="E45" si="44">E24+J24+O24+T24+AD24+Y24</f>
        <v>75000</v>
      </c>
      <c r="F45" s="21">
        <f>IF(E45,E45/$E$46,"")</f>
        <v>1.2551003111805172E-3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2945</v>
      </c>
      <c r="C46" s="17">
        <f>SUM(C34:C45)</f>
        <v>1</v>
      </c>
      <c r="D46" s="18">
        <f>SUM(D34:D45)</f>
        <v>51100572.199999996</v>
      </c>
      <c r="E46" s="18">
        <f>SUM(E34:E45)</f>
        <v>59756179.910000019</v>
      </c>
      <c r="F46" s="19">
        <f>SUM(F34:F45)</f>
        <v>0.99999999999999956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abSelected="1" zoomScale="70" zoomScaleNormal="70" workbookViewId="0">
      <selection activeCell="A7" sqref="A7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62</v>
      </c>
      <c r="B7" s="31" t="s">
        <v>59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AJUNTAMENT DE BARCELONA (GERÈNCIES i DISTRICTES)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3" t="s">
        <v>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5"/>
    </row>
    <row r="11" spans="1:31" ht="30" customHeight="1" thickBot="1" x14ac:dyDescent="0.35">
      <c r="A11" s="156" t="s">
        <v>10</v>
      </c>
      <c r="B11" s="112" t="s">
        <v>3</v>
      </c>
      <c r="C11" s="113"/>
      <c r="D11" s="113"/>
      <c r="E11" s="113"/>
      <c r="F11" s="114"/>
      <c r="G11" s="115" t="s">
        <v>1</v>
      </c>
      <c r="H11" s="116"/>
      <c r="I11" s="116"/>
      <c r="J11" s="116"/>
      <c r="K11" s="117"/>
      <c r="L11" s="130" t="s">
        <v>2</v>
      </c>
      <c r="M11" s="131"/>
      <c r="N11" s="131"/>
      <c r="O11" s="131"/>
      <c r="P11" s="131"/>
      <c r="Q11" s="118" t="s">
        <v>34</v>
      </c>
      <c r="R11" s="119"/>
      <c r="S11" s="119"/>
      <c r="T11" s="119"/>
      <c r="U11" s="120"/>
      <c r="V11" s="121" t="s">
        <v>4</v>
      </c>
      <c r="W11" s="122"/>
      <c r="X11" s="122"/>
      <c r="Y11" s="122"/>
      <c r="Z11" s="123"/>
      <c r="AA11" s="124" t="s">
        <v>5</v>
      </c>
      <c r="AB11" s="125"/>
      <c r="AC11" s="125"/>
      <c r="AD11" s="125"/>
      <c r="AE11" s="126"/>
    </row>
    <row r="12" spans="1:31" ht="39" customHeight="1" thickBot="1" x14ac:dyDescent="0.35">
      <c r="A12" s="157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2023'!B13+'CONTRACTACIO 2n TR 2023'!B13+'CONTRACTACIO 3r TR 2023'!B13+'CONTRACTACIO 4t TR 2023'!B13</f>
        <v>4</v>
      </c>
      <c r="C13" s="20">
        <f t="shared" ref="C13:C24" si="0">IF(B13,B13/$B$25,"")</f>
        <v>1.6260162601626018E-2</v>
      </c>
      <c r="D13" s="10">
        <f>'CONTRACTACIO 1r TR 2023'!D13+'CONTRACTACIO 2n TR 2023'!D13+'CONTRACTACIO 3r TR 2023'!D13+'CONTRACTACIO 4t TR 2023'!D13</f>
        <v>1279409.46</v>
      </c>
      <c r="E13" s="10">
        <f>'CONTRACTACIO 1r TR 2023'!E13+'CONTRACTACIO 2n TR 2023'!E13+'CONTRACTACIO 3r TR 2023'!E13+'CONTRACTACIO 4t TR 2023'!E13</f>
        <v>1548085.45</v>
      </c>
      <c r="F13" s="21">
        <f t="shared" ref="F13:F24" si="1">IF(E13,E13/$E$25,"")</f>
        <v>0.10219011852902379</v>
      </c>
      <c r="G13" s="9">
        <f>'CONTRACTACIO 1r TR 2023'!G13+'CONTRACTACIO 2n TR 2023'!G13+'CONTRACTACIO 3r TR 2023'!G13+'CONTRACTACIO 4t TR 2023'!G13</f>
        <v>175</v>
      </c>
      <c r="H13" s="20">
        <f t="shared" ref="H13:H24" si="2">IF(G13,G13/$G$25,"")</f>
        <v>3.9917883211678835E-2</v>
      </c>
      <c r="I13" s="10">
        <f>'CONTRACTACIO 1r TR 2023'!I13+'CONTRACTACIO 2n TR 2023'!I13+'CONTRACTACIO 3r TR 2023'!I13+'CONTRACTACIO 4t TR 2023'!I13</f>
        <v>82327275.959999993</v>
      </c>
      <c r="J13" s="10">
        <f>'CONTRACTACIO 1r TR 2023'!J13+'CONTRACTACIO 2n TR 2023'!J13+'CONTRACTACIO 3r TR 2023'!J13+'CONTRACTACIO 4t TR 2023'!J13</f>
        <v>97718830.939999998</v>
      </c>
      <c r="K13" s="21">
        <f t="shared" ref="K13:K24" si="3">IF(J13,J13/$J$25,"")</f>
        <v>0.71634550015283494</v>
      </c>
      <c r="L13" s="9">
        <f>'CONTRACTACIO 1r TR 2023'!L13+'CONTRACTACIO 2n TR 2023'!L13+'CONTRACTACIO 3r TR 2023'!L13+'CONTRACTACIO 4t TR 2023'!L13</f>
        <v>28</v>
      </c>
      <c r="M13" s="20">
        <f t="shared" ref="M13:M24" si="4">IF(L13,L13/$L$25,"")</f>
        <v>1.0798303123794832E-2</v>
      </c>
      <c r="N13" s="10">
        <f>'CONTRACTACIO 1r TR 2023'!N13+'CONTRACTACIO 2n TR 2023'!N13+'CONTRACTACIO 3r TR 2023'!N13+'CONTRACTACIO 4t TR 2023'!N13</f>
        <v>17135249.16</v>
      </c>
      <c r="O13" s="10">
        <f>'CONTRACTACIO 1r TR 2023'!O13+'CONTRACTACIO 2n TR 2023'!O13+'CONTRACTACIO 3r TR 2023'!O13+'CONTRACTACIO 4t TR 2023'!O13</f>
        <v>20704734.919999998</v>
      </c>
      <c r="P13" s="21">
        <f t="shared" ref="P13:P24" si="5">IF(O13,O13/$O$25,"")</f>
        <v>0.6512821770629581</v>
      </c>
      <c r="Q13" s="9">
        <f>'CONTRACTACIO 1r TR 2023'!Q13+'CONTRACTACIO 2n TR 2023'!Q13+'CONTRACTACIO 3r TR 2023'!Q13+'CONTRACTACIO 4t TR 2023'!Q13</f>
        <v>1</v>
      </c>
      <c r="R13" s="20">
        <f t="shared" ref="R13:R24" si="6">IF(Q13,Q13/$Q$25,"")</f>
        <v>0.16666666666666666</v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2023'!B14+'CONTRACTACIO 2n TR 2023'!B14+'CONTRACTACIO 3r TR 2023'!B14+'CONTRACTACIO 4t TR 2023'!B14</f>
        <v>26</v>
      </c>
      <c r="C14" s="20">
        <f t="shared" si="0"/>
        <v>0.10569105691056911</v>
      </c>
      <c r="D14" s="13">
        <f>'CONTRACTACIO 1r TR 2023'!D14+'CONTRACTACIO 2n TR 2023'!D14+'CONTRACTACIO 3r TR 2023'!D14+'CONTRACTACIO 4t TR 2023'!D14</f>
        <v>4180141.5199999996</v>
      </c>
      <c r="E14" s="13">
        <f>'CONTRACTACIO 1r TR 2023'!E14+'CONTRACTACIO 2n TR 2023'!E14+'CONTRACTACIO 3r TR 2023'!E14+'CONTRACTACIO 4t TR 2023'!E14</f>
        <v>5055852.9600000009</v>
      </c>
      <c r="F14" s="21">
        <f t="shared" si="1"/>
        <v>0.33374011314925534</v>
      </c>
      <c r="G14" s="9">
        <f>'CONTRACTACIO 1r TR 2023'!G14+'CONTRACTACIO 2n TR 2023'!G14+'CONTRACTACIO 3r TR 2023'!G14+'CONTRACTACIO 4t TR 2023'!G14</f>
        <v>74</v>
      </c>
      <c r="H14" s="20">
        <f t="shared" si="2"/>
        <v>1.6879562043795621E-2</v>
      </c>
      <c r="I14" s="13">
        <f>'CONTRACTACIO 1r TR 2023'!I14+'CONTRACTACIO 2n TR 2023'!I14+'CONTRACTACIO 3r TR 2023'!I14+'CONTRACTACIO 4t TR 2023'!I14</f>
        <v>3181610.8699999996</v>
      </c>
      <c r="J14" s="13">
        <f>'CONTRACTACIO 1r TR 2023'!J14+'CONTRACTACIO 2n TR 2023'!J14+'CONTRACTACIO 3r TR 2023'!J14+'CONTRACTACIO 4t TR 2023'!J14</f>
        <v>3794150.92</v>
      </c>
      <c r="K14" s="21">
        <f t="shared" si="3"/>
        <v>2.7813707064419969E-2</v>
      </c>
      <c r="L14" s="9">
        <f>'CONTRACTACIO 1r TR 2023'!L14+'CONTRACTACIO 2n TR 2023'!L14+'CONTRACTACIO 3r TR 2023'!L14+'CONTRACTACIO 4t TR 2023'!L14</f>
        <v>23</v>
      </c>
      <c r="M14" s="20">
        <f t="shared" si="4"/>
        <v>8.8700347088314698E-3</v>
      </c>
      <c r="N14" s="13">
        <f>'CONTRACTACIO 1r TR 2023'!N14+'CONTRACTACIO 2n TR 2023'!N14+'CONTRACTACIO 3r TR 2023'!N14+'CONTRACTACIO 4t TR 2023'!N14</f>
        <v>868580.04999999993</v>
      </c>
      <c r="O14" s="13">
        <f>'CONTRACTACIO 1r TR 2023'!O14+'CONTRACTACIO 2n TR 2023'!O14+'CONTRACTACIO 3r TR 2023'!O14+'CONTRACTACIO 4t TR 2023'!O14</f>
        <v>1050981.8599999999</v>
      </c>
      <c r="P14" s="21">
        <f t="shared" si="5"/>
        <v>3.3059382623309479E-2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8</v>
      </c>
      <c r="C15" s="20">
        <f t="shared" si="0"/>
        <v>3.2520325203252036E-2</v>
      </c>
      <c r="D15" s="13">
        <f>'CONTRACTACIO 1r TR 2023'!D15+'CONTRACTACIO 2n TR 2023'!D15+'CONTRACTACIO 3r TR 2023'!D15+'CONTRACTACIO 4t TR 2023'!D15</f>
        <v>412446.33999999997</v>
      </c>
      <c r="E15" s="13">
        <f>'CONTRACTACIO 1r TR 2023'!E15+'CONTRACTACIO 2n TR 2023'!E15+'CONTRACTACIO 3r TR 2023'!E15+'CONTRACTACIO 4t TR 2023'!E15</f>
        <v>499060.06000000006</v>
      </c>
      <c r="F15" s="21">
        <f t="shared" si="1"/>
        <v>3.2943276280066922E-2</v>
      </c>
      <c r="G15" s="9">
        <f>'CONTRACTACIO 1r TR 2023'!G15+'CONTRACTACIO 2n TR 2023'!G15+'CONTRACTACIO 3r TR 2023'!G15+'CONTRACTACIO 4t TR 2023'!G15</f>
        <v>75</v>
      </c>
      <c r="H15" s="20">
        <f t="shared" si="2"/>
        <v>1.7107664233576642E-2</v>
      </c>
      <c r="I15" s="13">
        <f>'CONTRACTACIO 1r TR 2023'!I15+'CONTRACTACIO 2n TR 2023'!I15+'CONTRACTACIO 3r TR 2023'!I15+'CONTRACTACIO 4t TR 2023'!I15</f>
        <v>2043211.8099999998</v>
      </c>
      <c r="J15" s="13">
        <f>'CONTRACTACIO 1r TR 2023'!J15+'CONTRACTACIO 2n TR 2023'!J15+'CONTRACTACIO 3r TR 2023'!J15+'CONTRACTACIO 4t TR 2023'!J15</f>
        <v>2417325.3199999994</v>
      </c>
      <c r="K15" s="21">
        <f t="shared" si="3"/>
        <v>1.7720638885362329E-2</v>
      </c>
      <c r="L15" s="9">
        <f>'CONTRACTACIO 1r TR 2023'!L15+'CONTRACTACIO 2n TR 2023'!L15+'CONTRACTACIO 3r TR 2023'!L15+'CONTRACTACIO 4t TR 2023'!L15</f>
        <v>34</v>
      </c>
      <c r="M15" s="20">
        <f t="shared" si="4"/>
        <v>1.3112225221750868E-2</v>
      </c>
      <c r="N15" s="13">
        <f>'CONTRACTACIO 1r TR 2023'!N15+'CONTRACTACIO 2n TR 2023'!N15+'CONTRACTACIO 3r TR 2023'!N15+'CONTRACTACIO 4t TR 2023'!N15</f>
        <v>840977.87999999989</v>
      </c>
      <c r="O15" s="13">
        <f>'CONTRACTACIO 1r TR 2023'!O15+'CONTRACTACIO 2n TR 2023'!O15+'CONTRACTACIO 3r TR 2023'!O15+'CONTRACTACIO 4t TR 2023'!O15</f>
        <v>1016933.24</v>
      </c>
      <c r="P15" s="21">
        <f t="shared" si="5"/>
        <v>3.1988359041251017E-2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1</v>
      </c>
      <c r="H16" s="20">
        <f t="shared" si="2"/>
        <v>2.2810218978102189E-4</v>
      </c>
      <c r="I16" s="13">
        <f>'CONTRACTACIO 1r TR 2023'!I16+'CONTRACTACIO 2n TR 2023'!I16+'CONTRACTACIO 3r TR 2023'!I16+'CONTRACTACIO 4t TR 2023'!I16</f>
        <v>496367.95</v>
      </c>
      <c r="J16" s="13">
        <f>'CONTRACTACIO 1r TR 2023'!J16+'CONTRACTACIO 2n TR 2023'!J16+'CONTRACTACIO 3r TR 2023'!J16+'CONTRACTACIO 4t TR 2023'!J16</f>
        <v>600605.22</v>
      </c>
      <c r="K16" s="21">
        <f t="shared" si="3"/>
        <v>4.4028448005019021E-3</v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5</v>
      </c>
      <c r="R16" s="20">
        <f t="shared" si="6"/>
        <v>0.83333333333333337</v>
      </c>
      <c r="S16" s="13">
        <f>'CONTRACTACIO 1r TR 2023'!S16+'CONTRACTACIO 2n TR 2023'!S16+'CONTRACTACIO 3r TR 2023'!S16+'CONTRACTACIO 4t TR 2023'!S16</f>
        <v>153213.01999999999</v>
      </c>
      <c r="T16" s="13">
        <f>'CONTRACTACIO 1r TR 2023'!T16+'CONTRACTACIO 2n TR 2023'!T16+'CONTRACTACIO 3r TR 2023'!T16+'CONTRACTACIO 4t TR 2023'!T16</f>
        <v>153213.01999999999</v>
      </c>
      <c r="U16" s="21">
        <f t="shared" si="7"/>
        <v>1</v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17</v>
      </c>
      <c r="H18" s="20">
        <f t="shared" si="2"/>
        <v>3.8777372262773723E-3</v>
      </c>
      <c r="I18" s="13">
        <f>'CONTRACTACIO 1r TR 2023'!I18+'CONTRACTACIO 2n TR 2023'!I18+'CONTRACTACIO 3r TR 2023'!I18+'CONTRACTACIO 4t TR 2023'!I18</f>
        <v>834220.26</v>
      </c>
      <c r="J18" s="13">
        <f>'CONTRACTACIO 1r TR 2023'!J18+'CONTRACTACIO 2n TR 2023'!J18+'CONTRACTACIO 3r TR 2023'!J18+'CONTRACTACIO 4t TR 2023'!J18</f>
        <v>991131.4700000002</v>
      </c>
      <c r="K18" s="21">
        <f t="shared" si="3"/>
        <v>7.265667853008851E-3</v>
      </c>
      <c r="L18" s="9">
        <f>'CONTRACTACIO 1r TR 2023'!L18+'CONTRACTACIO 2n TR 2023'!L18+'CONTRACTACIO 3r TR 2023'!L18+'CONTRACTACIO 4t TR 2023'!L18</f>
        <v>3</v>
      </c>
      <c r="M18" s="20">
        <f t="shared" si="4"/>
        <v>1.1569610489780178E-3</v>
      </c>
      <c r="N18" s="13">
        <f>'CONTRACTACIO 1r TR 2023'!N18+'CONTRACTACIO 2n TR 2023'!N18+'CONTRACTACIO 3r TR 2023'!N18+'CONTRACTACIO 4t TR 2023'!N18</f>
        <v>2038276.4200000002</v>
      </c>
      <c r="O18" s="13">
        <f>'CONTRACTACIO 1r TR 2023'!O18+'CONTRACTACIO 2n TR 2023'!O18+'CONTRACTACIO 3r TR 2023'!O18+'CONTRACTACIO 4t TR 2023'!O18</f>
        <v>2457598.6599999997</v>
      </c>
      <c r="P18" s="21">
        <f t="shared" si="5"/>
        <v>7.7305515468623465E-2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1</v>
      </c>
      <c r="AB18" s="20">
        <f t="shared" si="10"/>
        <v>8.1967213114754103E-3</v>
      </c>
      <c r="AC18" s="13">
        <f>'CONTRACTACIO 1r TR 2023'!X18+'CONTRACTACIO 2n TR 2023'!X18+'CONTRACTACIO 3r TR 2023'!X18+'CONTRACTACIO 4t TR 2023'!X18</f>
        <v>19230.77</v>
      </c>
      <c r="AD18" s="13">
        <f>'CONTRACTACIO 1r TR 2023'!Y18+'CONTRACTACIO 2n TR 2023'!Y18+'CONTRACTACIO 3r TR 2023'!Y18+'CONTRACTACIO 4t TR 2023'!Y18</f>
        <v>20000</v>
      </c>
      <c r="AE18" s="21">
        <f t="shared" si="11"/>
        <v>2.4801890097480169E-3</v>
      </c>
    </row>
    <row r="19" spans="1:31" s="42" customFormat="1" ht="36" customHeight="1" x14ac:dyDescent="0.3">
      <c r="A19" s="44" t="s">
        <v>28</v>
      </c>
      <c r="B19" s="9">
        <f>'CONTRACTACIO 1r TR 2023'!B19+'CONTRACTACIO 2n TR 2023'!B19+'CONTRACTACIO 3r TR 2023'!B19+'CONTRACTACIO 4t TR 2023'!B19</f>
        <v>5</v>
      </c>
      <c r="C19" s="20">
        <f t="shared" si="0"/>
        <v>2.032520325203252E-2</v>
      </c>
      <c r="D19" s="13">
        <f>'CONTRACTACIO 1r TR 2023'!D19+'CONTRACTACIO 2n TR 2023'!D19+'CONTRACTACIO 3r TR 2023'!D19+'CONTRACTACIO 4t TR 2023'!D19</f>
        <v>1387846.1600000001</v>
      </c>
      <c r="E19" s="13">
        <f>'CONTRACTACIO 1r TR 2023'!E19+'CONTRACTACIO 2n TR 2023'!E19+'CONTRACTACIO 3r TR 2023'!E19+'CONTRACTACIO 4t TR 2023'!E19</f>
        <v>1679293.94</v>
      </c>
      <c r="F19" s="21">
        <f t="shared" si="1"/>
        <v>0.11085127553758183</v>
      </c>
      <c r="G19" s="9">
        <f>'CONTRACTACIO 1r TR 2023'!G19+'CONTRACTACIO 2n TR 2023'!G19+'CONTRACTACIO 3r TR 2023'!G19+'CONTRACTACIO 4t TR 2023'!G19</f>
        <v>340</v>
      </c>
      <c r="H19" s="20">
        <f t="shared" si="2"/>
        <v>7.7554744525547448E-2</v>
      </c>
      <c r="I19" s="13">
        <f>'CONTRACTACIO 1r TR 2023'!I19+'CONTRACTACIO 2n TR 2023'!I19+'CONTRACTACIO 3r TR 2023'!I19+'CONTRACTACIO 4t TR 2023'!I19</f>
        <v>12894056.870000003</v>
      </c>
      <c r="J19" s="13">
        <f>'CONTRACTACIO 1r TR 2023'!J19+'CONTRACTACIO 2n TR 2023'!J19+'CONTRACTACIO 3r TR 2023'!J19+'CONTRACTACIO 4t TR 2023'!J19</f>
        <v>15309428.000000004</v>
      </c>
      <c r="K19" s="21">
        <f t="shared" si="3"/>
        <v>0.11222852087176043</v>
      </c>
      <c r="L19" s="9">
        <f>'CONTRACTACIO 1r TR 2023'!L19+'CONTRACTACIO 2n TR 2023'!L19+'CONTRACTACIO 3r TR 2023'!L19+'CONTRACTACIO 4t TR 2023'!L19</f>
        <v>90</v>
      </c>
      <c r="M19" s="20">
        <f t="shared" si="4"/>
        <v>3.4708831469340534E-2</v>
      </c>
      <c r="N19" s="13">
        <f>'CONTRACTACIO 1r TR 2023'!N19+'CONTRACTACIO 2n TR 2023'!N19+'CONTRACTACIO 3r TR 2023'!N19+'CONTRACTACIO 4t TR 2023'!N19</f>
        <v>2383092.2100000009</v>
      </c>
      <c r="O19" s="13">
        <f>'CONTRACTACIO 1r TR 2023'!O19+'CONTRACTACIO 2n TR 2023'!O19+'CONTRACTACIO 3r TR 2023'!O19+'CONTRACTACIO 4t TR 2023'!O19</f>
        <v>2883315.830000001</v>
      </c>
      <c r="P19" s="21">
        <f t="shared" si="5"/>
        <v>9.0696752128352806E-2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3</v>
      </c>
      <c r="AB19" s="20">
        <f t="shared" si="10"/>
        <v>2.4590163934426229E-2</v>
      </c>
      <c r="AC19" s="13">
        <f>'CONTRACTACIO 1r TR 2023'!X19+'CONTRACTACIO 2n TR 2023'!X19+'CONTRACTACIO 3r TR 2023'!X19+'CONTRACTACIO 4t TR 2023'!X19</f>
        <v>7254661.4800000004</v>
      </c>
      <c r="AD19" s="13">
        <f>'CONTRACTACIO 1r TR 2023'!Y19+'CONTRACTACIO 2n TR 2023'!Y19+'CONTRACTACIO 3r TR 2023'!Y19+'CONTRACTACIO 4t TR 2023'!Y19</f>
        <v>7254661.4800000004</v>
      </c>
      <c r="AE19" s="21">
        <f t="shared" si="11"/>
        <v>0.89964658360691419</v>
      </c>
    </row>
    <row r="20" spans="1:31" s="42" customFormat="1" ht="36" customHeight="1" x14ac:dyDescent="0.3">
      <c r="A20" s="45" t="s">
        <v>29</v>
      </c>
      <c r="B20" s="9">
        <f>'CONTRACTACIO 1r TR 2023'!B20+'CONTRACTACIO 2n TR 2023'!B20+'CONTRACTACIO 3r TR 2023'!B20+'CONTRACTACIO 4t TR 2023'!B20</f>
        <v>200</v>
      </c>
      <c r="C20" s="20">
        <f t="shared" si="0"/>
        <v>0.81300813008130079</v>
      </c>
      <c r="D20" s="13">
        <f>'CONTRACTACIO 1r TR 2023'!D20+'CONTRACTACIO 2n TR 2023'!D20+'CONTRACTACIO 3r TR 2023'!D20+'CONTRACTACIO 4t TR 2023'!D20</f>
        <v>5130583.6700000018</v>
      </c>
      <c r="E20" s="13">
        <f>'CONTRACTACIO 1r TR 2023'!E20+'CONTRACTACIO 2n TR 2023'!E20+'CONTRACTACIO 3r TR 2023'!E20+'CONTRACTACIO 4t TR 2023'!E20</f>
        <v>6208006.2599999998</v>
      </c>
      <c r="F20" s="21">
        <f t="shared" si="1"/>
        <v>0.40979449521880179</v>
      </c>
      <c r="G20" s="9">
        <f>'CONTRACTACIO 1r TR 2023'!G20+'CONTRACTACIO 2n TR 2023'!G20+'CONTRACTACIO 3r TR 2023'!G20+'CONTRACTACIO 4t TR 2023'!G20</f>
        <v>1537</v>
      </c>
      <c r="H20" s="20">
        <f t="shared" si="2"/>
        <v>0.35059306569343068</v>
      </c>
      <c r="I20" s="13">
        <f>'CONTRACTACIO 1r TR 2023'!I20+'CONTRACTACIO 2n TR 2023'!I20+'CONTRACTACIO 3r TR 2023'!I20+'CONTRACTACIO 4t TR 2023'!I20</f>
        <v>10713619.529999997</v>
      </c>
      <c r="J20" s="13">
        <f>'CONTRACTACIO 1r TR 2023'!J20+'CONTRACTACIO 2n TR 2023'!J20+'CONTRACTACIO 3r TR 2023'!J20+'CONTRACTACIO 4t TR 2023'!J20</f>
        <v>12755398.220000003</v>
      </c>
      <c r="K20" s="21">
        <f t="shared" si="3"/>
        <v>9.3505745306806082E-2</v>
      </c>
      <c r="L20" s="9">
        <f>'CONTRACTACIO 1r TR 2023'!L20+'CONTRACTACIO 2n TR 2023'!L20+'CONTRACTACIO 3r TR 2023'!L20+'CONTRACTACIO 4t TR 2023'!L20</f>
        <v>367</v>
      </c>
      <c r="M20" s="20">
        <f t="shared" si="4"/>
        <v>0.14153490165831084</v>
      </c>
      <c r="N20" s="13">
        <f>'CONTRACTACIO 1r TR 2023'!N20+'CONTRACTACIO 2n TR 2023'!N20+'CONTRACTACIO 3r TR 2023'!N20+'CONTRACTACIO 4t TR 2023'!N20</f>
        <v>2196054.11</v>
      </c>
      <c r="O20" s="13">
        <f>'CONTRACTACIO 1r TR 2023'!O20+'CONTRACTACIO 2n TR 2023'!O20+'CONTRACTACIO 3r TR 2023'!O20+'CONTRACTACIO 4t TR 2023'!O20</f>
        <v>2646056.4199999995</v>
      </c>
      <c r="P20" s="21">
        <f t="shared" si="5"/>
        <v>8.3233588476631259E-2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62</v>
      </c>
      <c r="AB20" s="20">
        <f t="shared" si="10"/>
        <v>0.50819672131147542</v>
      </c>
      <c r="AC20" s="13">
        <f>'CONTRACTACIO 1r TR 2023'!X20+'CONTRACTACIO 2n TR 2023'!X20+'CONTRACTACIO 3r TR 2023'!X20+'CONTRACTACIO 4t TR 2023'!X20</f>
        <v>673297.11</v>
      </c>
      <c r="AD20" s="13">
        <f>'CONTRACTACIO 1r TR 2023'!Y20+'CONTRACTACIO 2n TR 2023'!Y20+'CONTRACTACIO 3r TR 2023'!Y20+'CONTRACTACIO 4t TR 2023'!Y20</f>
        <v>761694.84000000008</v>
      </c>
      <c r="AE20" s="21">
        <f t="shared" si="11"/>
        <v>9.4457358547488712E-2</v>
      </c>
    </row>
    <row r="21" spans="1:31" s="42" customFormat="1" ht="39.9" customHeight="1" x14ac:dyDescent="0.3">
      <c r="A21" s="46" t="s">
        <v>35</v>
      </c>
      <c r="B21" s="9">
        <f>'CONTRACTACIO 1r TR 2023'!B21+'CONTRACTACIO 2n TR 2023'!B21+'CONTRACTACIO 3r TR 2023'!B21+'CONTRACTACIO 4t TR 2023'!B21</f>
        <v>1</v>
      </c>
      <c r="C21" s="20">
        <f t="shared" si="0"/>
        <v>4.0650406504065045E-3</v>
      </c>
      <c r="D21" s="13">
        <f>'CONTRACTACIO 1r TR 2023'!D21+'CONTRACTACIO 2n TR 2023'!D21+'CONTRACTACIO 3r TR 2023'!D21+'CONTRACTACIO 4t TR 2023'!D21</f>
        <v>1560</v>
      </c>
      <c r="E21" s="13">
        <f>'CONTRACTACIO 1r TR 2023'!E21+'CONTRACTACIO 2n TR 2023'!E21+'CONTRACTACIO 3r TR 2023'!E21+'CONTRACTACIO 4t TR 2023'!E21</f>
        <v>1887.6</v>
      </c>
      <c r="F21" s="21">
        <f t="shared" si="1"/>
        <v>1.2460169284285005E-4</v>
      </c>
      <c r="G21" s="9">
        <f>'CONTRACTACIO 1r TR 2023'!G21+'CONTRACTACIO 2n TR 2023'!G21+'CONTRACTACIO 3r TR 2023'!G21+'CONTRACTACIO 4t TR 2023'!G21</f>
        <v>2068</v>
      </c>
      <c r="H21" s="20">
        <f t="shared" si="2"/>
        <v>0.47171532846715331</v>
      </c>
      <c r="I21" s="13">
        <f>'CONTRACTACIO 1r TR 2023'!I21+'CONTRACTACIO 2n TR 2023'!I21+'CONTRACTACIO 3r TR 2023'!I21+'CONTRACTACIO 4t TR 2023'!I21</f>
        <v>1551246.7</v>
      </c>
      <c r="J21" s="13">
        <f>'CONTRACTACIO 1r TR 2023'!J21+'CONTRACTACIO 2n TR 2023'!J21+'CONTRACTACIO 3r TR 2023'!J21+'CONTRACTACIO 4t TR 2023'!J21</f>
        <v>1818516.7500000005</v>
      </c>
      <c r="K21" s="21">
        <f t="shared" si="3"/>
        <v>1.3330964751460403E-2</v>
      </c>
      <c r="L21" s="9">
        <f>'CONTRACTACIO 1r TR 2023'!L21+'CONTRACTACIO 2n TR 2023'!L21+'CONTRACTACIO 3r TR 2023'!L21+'CONTRACTACIO 4t TR 2023'!L21</f>
        <v>2048</v>
      </c>
      <c r="M21" s="20">
        <f t="shared" si="4"/>
        <v>0.78981874276899344</v>
      </c>
      <c r="N21" s="13">
        <f>'CONTRACTACIO 1r TR 2023'!N21+'CONTRACTACIO 2n TR 2023'!N21+'CONTRACTACIO 3r TR 2023'!N21+'CONTRACTACIO 4t TR 2023'!N21</f>
        <v>860736.34</v>
      </c>
      <c r="O21" s="13">
        <f>'CONTRACTACIO 1r TR 2023'!O21+'CONTRACTACIO 2n TR 2023'!O21+'CONTRACTACIO 3r TR 2023'!O21+'CONTRACTACIO 4t TR 2023'!O21</f>
        <v>1031107.6500000001</v>
      </c>
      <c r="P21" s="21">
        <f t="shared" si="5"/>
        <v>3.2434225198874012E-2</v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56</v>
      </c>
      <c r="AB21" s="20">
        <f t="shared" si="10"/>
        <v>0.45901639344262296</v>
      </c>
      <c r="AC21" s="13">
        <f>'CONTRACTACIO 1r TR 2023'!X21+'CONTRACTACIO 2n TR 2023'!X21+'CONTRACTACIO 3r TR 2023'!X21+'CONTRACTACIO 4t TR 2023'!X21</f>
        <v>26303.190000000002</v>
      </c>
      <c r="AD21" s="13">
        <f>'CONTRACTACIO 1r TR 2023'!Y21+'CONTRACTACIO 2n TR 2023'!Y21+'CONTRACTACIO 3r TR 2023'!Y21+'CONTRACTACIO 4t TR 2023'!Y21</f>
        <v>27545.23</v>
      </c>
      <c r="AE21" s="21">
        <f t="shared" si="11"/>
        <v>3.4158688358490682E-3</v>
      </c>
    </row>
    <row r="22" spans="1:31" s="42" customFormat="1" ht="39.9" customHeight="1" x14ac:dyDescent="0.3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23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96</v>
      </c>
      <c r="H23" s="66">
        <f t="shared" si="2"/>
        <v>2.1897810218978103E-2</v>
      </c>
      <c r="I23" s="77">
        <f>'CONTRACTACIO 1r TR 2023'!I23+'CONTRACTACIO 2n TR 2023'!I23+'CONTRACTACIO 3r TR 2023'!I23+'CONTRACTACIO 4t TR 2023'!I23</f>
        <v>806674.17999999993</v>
      </c>
      <c r="J23" s="78">
        <f>'CONTRACTACIO 1r TR 2023'!J23+'CONTRACTACIO 2n TR 2023'!J23+'CONTRACTACIO 3r TR 2023'!J23+'CONTRACTACIO 4t TR 2023'!J23</f>
        <v>809815.5</v>
      </c>
      <c r="K23" s="67">
        <f t="shared" si="3"/>
        <v>5.9364984599049085E-3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2023'!B24+'CONTRACTACIO 2n TR 2023'!B24+'CONTRACTACIO 3r TR 2023'!B24+'CONTRACTACIO 4t TR 2023'!B24</f>
        <v>2</v>
      </c>
      <c r="C24" s="66">
        <f t="shared" si="0"/>
        <v>8.130081300813009E-3</v>
      </c>
      <c r="D24" s="77">
        <f>'CONTRACTACIO 1r TR 2023'!D24+'CONTRACTACIO 2n TR 2023'!D24+'CONTRACTACIO 3r TR 2023'!D24+'CONTRACTACIO 4t TR 2023'!D24</f>
        <v>129657.52</v>
      </c>
      <c r="E24" s="78">
        <f>'CONTRACTACIO 1r TR 2023'!E24+'CONTRACTACIO 2n TR 2023'!E24+'CONTRACTACIO 3r TR 2023'!E24+'CONTRACTACIO 4t TR 2023'!E24</f>
        <v>156885.6</v>
      </c>
      <c r="F24" s="67">
        <f t="shared" si="1"/>
        <v>1.0356119592427547E-2</v>
      </c>
      <c r="G24" s="81">
        <f>'CONTRACTACIO 1r TR 2023'!G24+'CONTRACTACIO 2n TR 2023'!G24+'CONTRACTACIO 3r TR 2023'!G24+'CONTRACTACIO 4t TR 2023'!G24</f>
        <v>1</v>
      </c>
      <c r="H24" s="66">
        <f t="shared" si="2"/>
        <v>2.2810218978102189E-4</v>
      </c>
      <c r="I24" s="77">
        <f>'CONTRACTACIO 1r TR 2023'!I24+'CONTRACTACIO 2n TR 2023'!I24+'CONTRACTACIO 3r TR 2023'!I24+'CONTRACTACIO 4t TR 2023'!I24</f>
        <v>179767.28</v>
      </c>
      <c r="J24" s="78">
        <f>'CONTRACTACIO 1r TR 2023'!J24+'CONTRACTACIO 2n TR 2023'!J24+'CONTRACTACIO 3r TR 2023'!J24+'CONTRACTACIO 4t TR 2023'!J24</f>
        <v>197786.81</v>
      </c>
      <c r="K24" s="67">
        <f t="shared" si="3"/>
        <v>1.4499118539401934E-3</v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246</v>
      </c>
      <c r="C25" s="17">
        <f t="shared" si="12"/>
        <v>1</v>
      </c>
      <c r="D25" s="18">
        <f t="shared" si="12"/>
        <v>12521644.670000002</v>
      </c>
      <c r="E25" s="18">
        <f t="shared" si="12"/>
        <v>15149071.869999999</v>
      </c>
      <c r="F25" s="19">
        <f t="shared" si="12"/>
        <v>1.0000000000000002</v>
      </c>
      <c r="G25" s="16">
        <f t="shared" si="12"/>
        <v>4384</v>
      </c>
      <c r="H25" s="17">
        <f t="shared" si="12"/>
        <v>1.0000000000000002</v>
      </c>
      <c r="I25" s="18">
        <f t="shared" si="12"/>
        <v>115028051.41000003</v>
      </c>
      <c r="J25" s="18">
        <f t="shared" si="12"/>
        <v>136412989.15000001</v>
      </c>
      <c r="K25" s="19">
        <f t="shared" si="12"/>
        <v>1.0000000000000002</v>
      </c>
      <c r="L25" s="16">
        <f t="shared" si="12"/>
        <v>2593</v>
      </c>
      <c r="M25" s="17">
        <f t="shared" si="12"/>
        <v>1</v>
      </c>
      <c r="N25" s="18">
        <f t="shared" si="12"/>
        <v>26322966.170000002</v>
      </c>
      <c r="O25" s="18">
        <f t="shared" si="12"/>
        <v>31790728.579999994</v>
      </c>
      <c r="P25" s="19">
        <f t="shared" si="12"/>
        <v>1.0000000000000002</v>
      </c>
      <c r="Q25" s="16">
        <f t="shared" si="12"/>
        <v>6</v>
      </c>
      <c r="R25" s="17">
        <f t="shared" si="12"/>
        <v>1</v>
      </c>
      <c r="S25" s="18">
        <f t="shared" si="12"/>
        <v>153213.01999999999</v>
      </c>
      <c r="T25" s="18">
        <f t="shared" si="12"/>
        <v>153213.01999999999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122</v>
      </c>
      <c r="AB25" s="17">
        <f t="shared" si="12"/>
        <v>1</v>
      </c>
      <c r="AC25" s="18">
        <f t="shared" si="12"/>
        <v>7973492.5500000007</v>
      </c>
      <c r="AD25" s="18">
        <f t="shared" si="12"/>
        <v>8063901.5500000007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50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52" t="str">
        <f>'CONTRACTACIO 1r TR 2023'!A28:Q28</f>
        <v>https://bcnroc.ajuntament.barcelona.cat/jspui/bitstream/11703/128073/5/GM_pressupost-general_2023.pdf#page=269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46" t="s">
        <v>36</v>
      </c>
      <c r="B29" s="146"/>
      <c r="C29" s="146"/>
      <c r="D29" s="146"/>
      <c r="E29" s="146"/>
      <c r="F29" s="146"/>
      <c r="G29" s="146"/>
      <c r="H29" s="146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8" t="s">
        <v>10</v>
      </c>
      <c r="B31" s="161" t="s">
        <v>17</v>
      </c>
      <c r="C31" s="162"/>
      <c r="D31" s="162"/>
      <c r="E31" s="162"/>
      <c r="F31" s="163"/>
      <c r="G31" s="25"/>
      <c r="H31" s="54"/>
      <c r="I31" s="54"/>
      <c r="J31" s="167" t="s">
        <v>15</v>
      </c>
      <c r="K31" s="168"/>
      <c r="L31" s="161" t="s">
        <v>16</v>
      </c>
      <c r="M31" s="162"/>
      <c r="N31" s="162"/>
      <c r="O31" s="162"/>
      <c r="P31" s="163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9"/>
      <c r="B32" s="164"/>
      <c r="C32" s="165"/>
      <c r="D32" s="165"/>
      <c r="E32" s="165"/>
      <c r="F32" s="166"/>
      <c r="G32" s="25"/>
      <c r="J32" s="169"/>
      <c r="K32" s="170"/>
      <c r="L32" s="173"/>
      <c r="M32" s="174"/>
      <c r="N32" s="174"/>
      <c r="O32" s="174"/>
      <c r="P32" s="175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60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71"/>
      <c r="K33" s="172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208</v>
      </c>
      <c r="C34" s="8">
        <f t="shared" ref="C34:C40" si="14">IF(B34,B34/$B$46,"")</f>
        <v>2.8295470004081079E-2</v>
      </c>
      <c r="D34" s="10">
        <f t="shared" ref="D34:D43" si="15">D13+I13+N13+S13+X13+AC13</f>
        <v>100741934.57999998</v>
      </c>
      <c r="E34" s="11">
        <f t="shared" ref="E34:E43" si="16">E13+J13+O13+T13+Y13+AD13</f>
        <v>119971651.31</v>
      </c>
      <c r="F34" s="21">
        <f t="shared" ref="F34:F40" si="17">IF(E34,E34/$E$46,"")</f>
        <v>0.6262552138854578</v>
      </c>
      <c r="J34" s="107" t="s">
        <v>3</v>
      </c>
      <c r="K34" s="108"/>
      <c r="L34" s="57">
        <f>B25</f>
        <v>246</v>
      </c>
      <c r="M34" s="8">
        <f t="shared" ref="M34:M39" si="18">IF(L34,L34/$L$40,"")</f>
        <v>3.3464834716365119E-2</v>
      </c>
      <c r="N34" s="58">
        <f>D25</f>
        <v>12521644.670000002</v>
      </c>
      <c r="O34" s="58">
        <f>E25</f>
        <v>15149071.869999999</v>
      </c>
      <c r="P34" s="59">
        <f t="shared" ref="P34:P39" si="19">IF(O34,O34/$O$40,"")</f>
        <v>7.9078558480441916E-2</v>
      </c>
    </row>
    <row r="35" spans="1:33" s="25" customFormat="1" ht="30" customHeight="1" x14ac:dyDescent="0.3">
      <c r="A35" s="43" t="s">
        <v>18</v>
      </c>
      <c r="B35" s="12">
        <f t="shared" si="13"/>
        <v>123</v>
      </c>
      <c r="C35" s="8">
        <f t="shared" si="14"/>
        <v>1.6732417358182559E-2</v>
      </c>
      <c r="D35" s="13">
        <f t="shared" si="15"/>
        <v>8230332.4399999985</v>
      </c>
      <c r="E35" s="14">
        <f t="shared" si="16"/>
        <v>9900985.7400000002</v>
      </c>
      <c r="F35" s="21">
        <f t="shared" si="17"/>
        <v>5.1683409160208284E-2</v>
      </c>
      <c r="J35" s="103" t="s">
        <v>1</v>
      </c>
      <c r="K35" s="104"/>
      <c r="L35" s="60">
        <f>G25</f>
        <v>4384</v>
      </c>
      <c r="M35" s="8">
        <f t="shared" si="18"/>
        <v>0.5963814447014012</v>
      </c>
      <c r="N35" s="61">
        <f>I25</f>
        <v>115028051.41000003</v>
      </c>
      <c r="O35" s="61">
        <f>J25</f>
        <v>136412989.15000001</v>
      </c>
      <c r="P35" s="59">
        <f t="shared" si="19"/>
        <v>0.71207943513374883</v>
      </c>
    </row>
    <row r="36" spans="1:33" s="25" customFormat="1" ht="30" customHeight="1" x14ac:dyDescent="0.3">
      <c r="A36" s="43" t="s">
        <v>19</v>
      </c>
      <c r="B36" s="12">
        <f t="shared" si="13"/>
        <v>117</v>
      </c>
      <c r="C36" s="8">
        <f t="shared" si="14"/>
        <v>1.5916201877295606E-2</v>
      </c>
      <c r="D36" s="13">
        <f t="shared" si="15"/>
        <v>3296636.03</v>
      </c>
      <c r="E36" s="14">
        <f t="shared" si="16"/>
        <v>3933318.6199999992</v>
      </c>
      <c r="F36" s="21">
        <f t="shared" si="17"/>
        <v>2.0532027914518112E-2</v>
      </c>
      <c r="J36" s="103" t="s">
        <v>2</v>
      </c>
      <c r="K36" s="104"/>
      <c r="L36" s="60">
        <f>L25</f>
        <v>2593</v>
      </c>
      <c r="M36" s="8">
        <f t="shared" si="18"/>
        <v>0.35274112365664534</v>
      </c>
      <c r="N36" s="61">
        <f>N25</f>
        <v>26322966.170000002</v>
      </c>
      <c r="O36" s="61">
        <f>O25</f>
        <v>31790728.579999994</v>
      </c>
      <c r="P36" s="59">
        <f t="shared" si="19"/>
        <v>0.16594844956329233</v>
      </c>
    </row>
    <row r="37" spans="1:33" ht="30" customHeight="1" x14ac:dyDescent="0.3">
      <c r="A37" s="43" t="s">
        <v>26</v>
      </c>
      <c r="B37" s="12">
        <f t="shared" si="13"/>
        <v>6</v>
      </c>
      <c r="C37" s="8">
        <f t="shared" si="14"/>
        <v>8.1621548088695419E-4</v>
      </c>
      <c r="D37" s="13">
        <f t="shared" si="15"/>
        <v>649580.97</v>
      </c>
      <c r="E37" s="14">
        <f t="shared" si="16"/>
        <v>753818.24</v>
      </c>
      <c r="F37" s="21">
        <f t="shared" si="17"/>
        <v>3.9349512819668083E-3</v>
      </c>
      <c r="G37" s="25"/>
      <c r="H37" s="25"/>
      <c r="I37" s="25"/>
      <c r="J37" s="103" t="s">
        <v>34</v>
      </c>
      <c r="K37" s="104"/>
      <c r="L37" s="60">
        <f>Q25</f>
        <v>6</v>
      </c>
      <c r="M37" s="8">
        <f t="shared" si="18"/>
        <v>8.1621548088695419E-4</v>
      </c>
      <c r="N37" s="61">
        <f>S25</f>
        <v>153213.01999999999</v>
      </c>
      <c r="O37" s="61">
        <f>T25</f>
        <v>153213.01999999999</v>
      </c>
      <c r="P37" s="59">
        <f t="shared" si="19"/>
        <v>7.997760434438493E-4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3" t="s">
        <v>5</v>
      </c>
      <c r="K38" s="104"/>
      <c r="L38" s="60">
        <f>AA25</f>
        <v>122</v>
      </c>
      <c r="M38" s="8">
        <f t="shared" si="18"/>
        <v>1.6596381444701401E-2</v>
      </c>
      <c r="N38" s="61">
        <f>AC25</f>
        <v>7973492.5500000007</v>
      </c>
      <c r="O38" s="61">
        <f>AD25</f>
        <v>8063901.5500000007</v>
      </c>
      <c r="P38" s="59">
        <f t="shared" si="19"/>
        <v>4.2093780779072984E-2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21</v>
      </c>
      <c r="C39" s="8">
        <f t="shared" si="14"/>
        <v>2.8567541831043394E-3</v>
      </c>
      <c r="D39" s="13">
        <f t="shared" si="15"/>
        <v>2891727.45</v>
      </c>
      <c r="E39" s="22">
        <f t="shared" si="16"/>
        <v>3468730.13</v>
      </c>
      <c r="F39" s="21">
        <f t="shared" si="17"/>
        <v>1.8106863627816158E-2</v>
      </c>
      <c r="G39" s="25"/>
      <c r="H39" s="25"/>
      <c r="I39" s="25"/>
      <c r="J39" s="103" t="s">
        <v>4</v>
      </c>
      <c r="K39" s="104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438</v>
      </c>
      <c r="C40" s="8">
        <f t="shared" si="14"/>
        <v>5.9583730104747656E-2</v>
      </c>
      <c r="D40" s="13">
        <f t="shared" si="15"/>
        <v>23919656.720000006</v>
      </c>
      <c r="E40" s="23">
        <f t="shared" si="16"/>
        <v>27126699.250000007</v>
      </c>
      <c r="F40" s="21">
        <f t="shared" si="17"/>
        <v>0.14160209228860737</v>
      </c>
      <c r="G40" s="25"/>
      <c r="H40" s="25"/>
      <c r="I40" s="25"/>
      <c r="J40" s="105" t="s">
        <v>0</v>
      </c>
      <c r="K40" s="106"/>
      <c r="L40" s="83">
        <f>SUM(L34:L39)</f>
        <v>7351</v>
      </c>
      <c r="M40" s="17">
        <f>SUM(M34:M39)</f>
        <v>1</v>
      </c>
      <c r="N40" s="84">
        <f>SUM(N34:N39)</f>
        <v>161999367.82000005</v>
      </c>
      <c r="O40" s="85">
        <f>SUM(O34:O39)</f>
        <v>191569904.17000002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2166</v>
      </c>
      <c r="C41" s="8">
        <f>IF(B41,B41/$B$46,"")</f>
        <v>0.29465378860019042</v>
      </c>
      <c r="D41" s="13">
        <f t="shared" si="15"/>
        <v>18713554.419999998</v>
      </c>
      <c r="E41" s="23">
        <f t="shared" si="16"/>
        <v>22371155.740000002</v>
      </c>
      <c r="F41" s="21">
        <f>IF(E41,E41/$E$46,"")</f>
        <v>0.11677802855790824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4173</v>
      </c>
      <c r="C42" s="8">
        <f>IF(B42,B42/$B$46,"")</f>
        <v>0.56767786695687661</v>
      </c>
      <c r="D42" s="13">
        <f t="shared" si="15"/>
        <v>2439846.23</v>
      </c>
      <c r="E42" s="14">
        <f t="shared" si="16"/>
        <v>2879057.2300000009</v>
      </c>
      <c r="F42" s="21">
        <f>IF(E42,E42/$E$46,"")</f>
        <v>1.5028755390748187E-2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96</v>
      </c>
      <c r="C44" s="8">
        <f>IF(B44,B44/$B$46,"")</f>
        <v>1.3059447694191267E-2</v>
      </c>
      <c r="D44" s="13">
        <f t="shared" ref="D44" si="21">D23+I23+N23+S23+X23+AC23</f>
        <v>806674.17999999993</v>
      </c>
      <c r="E44" s="14">
        <f t="shared" ref="E44" si="22">E23+J23+O23+T23+Y23+AD23</f>
        <v>809815.5</v>
      </c>
      <c r="F44" s="21">
        <f>IF(E44,E44/$E$46,"")</f>
        <v>4.2272584700014573E-3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3</v>
      </c>
      <c r="C45" s="8">
        <f>IF(B45,B45/$B$46,"")</f>
        <v>4.0810774044347709E-4</v>
      </c>
      <c r="D45" s="13">
        <f t="shared" ref="D45" si="24">D24+I24+N24+S24+X24+AC24</f>
        <v>309424.8</v>
      </c>
      <c r="E45" s="14">
        <f t="shared" ref="E45" si="25">E24+J24+O24+T24+Y24+AD24</f>
        <v>354672.41000000003</v>
      </c>
      <c r="F45" s="21">
        <f>IF(E45,E45/$E$46,"")</f>
        <v>1.8513994227676918E-3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7351</v>
      </c>
      <c r="C46" s="17">
        <f>SUM(C34:C45)</f>
        <v>1</v>
      </c>
      <c r="D46" s="18">
        <f>SUM(D34:D45)</f>
        <v>161999367.81999999</v>
      </c>
      <c r="E46" s="18">
        <f>SUM(E34:E45)</f>
        <v>191569904.16999999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2024-04-16T10:49:29Z</cp:lastPrinted>
  <dcterms:created xsi:type="dcterms:W3CDTF">2016-02-03T12:33:15Z</dcterms:created>
  <dcterms:modified xsi:type="dcterms:W3CDTF">2024-04-16T11:03:44Z</dcterms:modified>
</cp:coreProperties>
</file>