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136" windowHeight="11436" tabRatio="700" activeTab="4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J19" i="6" l="1"/>
  <c r="I19" i="6"/>
  <c r="J13" i="6"/>
  <c r="I13" i="6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D44" i="7" s="1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 s="1"/>
  <c r="D16" i="7"/>
  <c r="J24" i="7"/>
  <c r="E24" i="7"/>
  <c r="O24" i="7"/>
  <c r="P24" i="7"/>
  <c r="T24" i="7"/>
  <c r="U24" i="7" s="1"/>
  <c r="Y24" i="7"/>
  <c r="Z24" i="7" s="1"/>
  <c r="AD24" i="7"/>
  <c r="AE24" i="7" s="1"/>
  <c r="E13" i="7"/>
  <c r="J13" i="7"/>
  <c r="O13" i="7"/>
  <c r="T13" i="7"/>
  <c r="Y13" i="7"/>
  <c r="AD13" i="7"/>
  <c r="AE13" i="7" s="1"/>
  <c r="E20" i="7"/>
  <c r="E25" i="7" s="1"/>
  <c r="J20" i="7"/>
  <c r="O20" i="7"/>
  <c r="AD20" i="7"/>
  <c r="T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AD14" i="7"/>
  <c r="AE14" i="7" s="1"/>
  <c r="J15" i="7"/>
  <c r="K15" i="7" s="1"/>
  <c r="O15" i="7"/>
  <c r="E15" i="7"/>
  <c r="T15" i="7"/>
  <c r="U15" i="7"/>
  <c r="Y15" i="7"/>
  <c r="Z15" i="7" s="1"/>
  <c r="AD15" i="7"/>
  <c r="AE15" i="7"/>
  <c r="J16" i="7"/>
  <c r="E37" i="7" s="1"/>
  <c r="O16" i="7"/>
  <c r="E16" i="7"/>
  <c r="F16" i="7" s="1"/>
  <c r="T16" i="7"/>
  <c r="Y16" i="7"/>
  <c r="AD16" i="7"/>
  <c r="J17" i="7"/>
  <c r="K17" i="7" s="1"/>
  <c r="O17" i="7"/>
  <c r="P17" i="7" s="1"/>
  <c r="E17" i="7"/>
  <c r="F17" i="7" s="1"/>
  <c r="T17" i="7"/>
  <c r="U17" i="7" s="1"/>
  <c r="Y17" i="7"/>
  <c r="Z17" i="7" s="1"/>
  <c r="AD17" i="7"/>
  <c r="J18" i="7"/>
  <c r="O18" i="7"/>
  <c r="P18" i="7" s="1"/>
  <c r="AD18" i="7"/>
  <c r="E18" i="7"/>
  <c r="T18" i="7"/>
  <c r="Y18" i="7"/>
  <c r="Z18" i="7" s="1"/>
  <c r="J19" i="7"/>
  <c r="O19" i="7"/>
  <c r="AD19" i="7"/>
  <c r="AD25" i="7" s="1"/>
  <c r="O38" i="7" s="1"/>
  <c r="P38" i="7" s="1"/>
  <c r="E19" i="7"/>
  <c r="F19" i="7" s="1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/>
  <c r="G16" i="7"/>
  <c r="L16" i="7"/>
  <c r="Q16" i="7"/>
  <c r="V16" i="7"/>
  <c r="W16" i="7" s="1"/>
  <c r="AA16" i="7"/>
  <c r="AB16" i="7" s="1"/>
  <c r="B13" i="7"/>
  <c r="G13" i="7"/>
  <c r="B34" i="7" s="1"/>
  <c r="L13" i="7"/>
  <c r="Q13" i="7"/>
  <c r="V13" i="7"/>
  <c r="W13" i="7" s="1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B38" i="7" s="1"/>
  <c r="C38" i="7" s="1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/>
  <c r="U18" i="7"/>
  <c r="J25" i="6"/>
  <c r="K20" i="6" s="1"/>
  <c r="E25" i="6"/>
  <c r="O25" i="6"/>
  <c r="O36" i="6" s="1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/>
  <c r="AA25" i="6"/>
  <c r="L39" i="6" s="1"/>
  <c r="M39" i="6" s="1"/>
  <c r="E45" i="6"/>
  <c r="E34" i="6"/>
  <c r="E35" i="6"/>
  <c r="F35" i="6" s="1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25" i="6" s="1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7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14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E25" i="1" s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O34" i="6"/>
  <c r="F22" i="6"/>
  <c r="C22" i="6"/>
  <c r="O35" i="1"/>
  <c r="F45" i="1"/>
  <c r="M18" i="6"/>
  <c r="M13" i="6"/>
  <c r="P19" i="6"/>
  <c r="P14" i="6"/>
  <c r="Z21" i="6"/>
  <c r="H22" i="6"/>
  <c r="K22" i="6"/>
  <c r="M13" i="5"/>
  <c r="H22" i="5"/>
  <c r="O38" i="5"/>
  <c r="K22" i="5"/>
  <c r="M14" i="4"/>
  <c r="P21" i="4"/>
  <c r="H19" i="4"/>
  <c r="H22" i="4"/>
  <c r="K22" i="4"/>
  <c r="Z21" i="4"/>
  <c r="F20" i="1"/>
  <c r="F13" i="1"/>
  <c r="C13" i="1"/>
  <c r="K21" i="1"/>
  <c r="H16" i="1"/>
  <c r="H18" i="1"/>
  <c r="H24" i="1"/>
  <c r="C42" i="1"/>
  <c r="Z18" i="6"/>
  <c r="C20" i="6"/>
  <c r="C13" i="6"/>
  <c r="F14" i="6"/>
  <c r="K15" i="6"/>
  <c r="R16" i="6"/>
  <c r="U16" i="6"/>
  <c r="U13" i="6"/>
  <c r="U25" i="6" s="1"/>
  <c r="H24" i="6"/>
  <c r="H14" i="6"/>
  <c r="K14" i="6"/>
  <c r="K21" i="6"/>
  <c r="F13" i="6"/>
  <c r="W19" i="6"/>
  <c r="W18" i="6"/>
  <c r="K24" i="6"/>
  <c r="F43" i="6"/>
  <c r="H14" i="5"/>
  <c r="H24" i="5"/>
  <c r="K15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C14" i="5"/>
  <c r="C13" i="5"/>
  <c r="F23" i="7"/>
  <c r="F43" i="5"/>
  <c r="AE21" i="5"/>
  <c r="AE20" i="5"/>
  <c r="C20" i="5"/>
  <c r="F21" i="5"/>
  <c r="F20" i="5"/>
  <c r="P21" i="5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O34" i="4"/>
  <c r="H13" i="4"/>
  <c r="M13" i="4"/>
  <c r="W20" i="4"/>
  <c r="M20" i="4"/>
  <c r="P20" i="4"/>
  <c r="Z14" i="7"/>
  <c r="Q25" i="7"/>
  <c r="L37" i="7" s="1"/>
  <c r="M37" i="7" s="1"/>
  <c r="B25" i="7"/>
  <c r="L34" i="7" s="1"/>
  <c r="C24" i="7"/>
  <c r="M15" i="7"/>
  <c r="E45" i="7"/>
  <c r="F45" i="7" s="1"/>
  <c r="R17" i="7"/>
  <c r="H22" i="7"/>
  <c r="F38" i="1"/>
  <c r="P16" i="7"/>
  <c r="F37" i="4"/>
  <c r="Z16" i="7"/>
  <c r="P39" i="1"/>
  <c r="M16" i="7"/>
  <c r="F43" i="1"/>
  <c r="F24" i="7"/>
  <c r="C22" i="7"/>
  <c r="C23" i="7"/>
  <c r="C44" i="1"/>
  <c r="F15" i="7"/>
  <c r="F22" i="7"/>
  <c r="F42" i="1"/>
  <c r="F36" i="1"/>
  <c r="F39" i="1"/>
  <c r="C36" i="6"/>
  <c r="C43" i="5"/>
  <c r="C36" i="4"/>
  <c r="C45" i="1"/>
  <c r="C37" i="1"/>
  <c r="C39" i="1"/>
  <c r="C15" i="7"/>
  <c r="K24" i="7"/>
  <c r="F36" i="6"/>
  <c r="C35" i="6"/>
  <c r="M37" i="6"/>
  <c r="U13" i="7"/>
  <c r="U16" i="7"/>
  <c r="F45" i="6"/>
  <c r="AB18" i="7"/>
  <c r="AB19" i="7"/>
  <c r="C45" i="6"/>
  <c r="C45" i="5"/>
  <c r="P38" i="5"/>
  <c r="AE20" i="7"/>
  <c r="R16" i="7"/>
  <c r="C37" i="5"/>
  <c r="F36" i="5"/>
  <c r="F37" i="5"/>
  <c r="F34" i="5"/>
  <c r="C35" i="5"/>
  <c r="F18" i="7"/>
  <c r="F35" i="5"/>
  <c r="F21" i="7"/>
  <c r="C34" i="5"/>
  <c r="F13" i="7"/>
  <c r="F14" i="7"/>
  <c r="F42" i="5"/>
  <c r="W20" i="7"/>
  <c r="AE18" i="7"/>
  <c r="AE21" i="7"/>
  <c r="AE17" i="7"/>
  <c r="F35" i="4"/>
  <c r="F36" i="4"/>
  <c r="C38" i="4"/>
  <c r="C35" i="4"/>
  <c r="F42" i="4"/>
  <c r="F45" i="4"/>
  <c r="C45" i="4"/>
  <c r="AB20" i="7"/>
  <c r="P34" i="4"/>
  <c r="C20" i="7"/>
  <c r="C18" i="7"/>
  <c r="C14" i="7"/>
  <c r="C13" i="7"/>
  <c r="R13" i="7"/>
  <c r="K21" i="7"/>
  <c r="M18" i="7"/>
  <c r="M13" i="7"/>
  <c r="P13" i="7"/>
  <c r="P15" i="7"/>
  <c r="P14" i="7"/>
  <c r="M14" i="7"/>
  <c r="H24" i="7"/>
  <c r="P37" i="4"/>
  <c r="K18" i="6" l="1"/>
  <c r="H18" i="6"/>
  <c r="E34" i="7"/>
  <c r="K13" i="6"/>
  <c r="K25" i="6" s="1"/>
  <c r="H13" i="6"/>
  <c r="K19" i="6"/>
  <c r="H19" i="6"/>
  <c r="H16" i="6"/>
  <c r="K16" i="6"/>
  <c r="P20" i="6"/>
  <c r="H20" i="6"/>
  <c r="O35" i="6"/>
  <c r="O40" i="6" s="1"/>
  <c r="P36" i="6" s="1"/>
  <c r="O34" i="7"/>
  <c r="F20" i="7"/>
  <c r="P36" i="5"/>
  <c r="K20" i="5"/>
  <c r="K18" i="5"/>
  <c r="K19" i="5"/>
  <c r="H18" i="5"/>
  <c r="H25" i="5" s="1"/>
  <c r="E41" i="7"/>
  <c r="K13" i="4"/>
  <c r="D39" i="7"/>
  <c r="K19" i="4"/>
  <c r="E36" i="7"/>
  <c r="F36" i="7" s="1"/>
  <c r="B35" i="7"/>
  <c r="E46" i="5"/>
  <c r="F40" i="5" s="1"/>
  <c r="R25" i="6"/>
  <c r="AB25" i="6"/>
  <c r="B39" i="7"/>
  <c r="D37" i="7"/>
  <c r="AA25" i="7"/>
  <c r="L38" i="7" s="1"/>
  <c r="M38" i="7" s="1"/>
  <c r="M25" i="6"/>
  <c r="W25" i="1"/>
  <c r="Z25" i="1"/>
  <c r="N40" i="4"/>
  <c r="D46" i="5"/>
  <c r="B37" i="7"/>
  <c r="D41" i="7"/>
  <c r="AE19" i="7"/>
  <c r="U20" i="7"/>
  <c r="Z13" i="7"/>
  <c r="E46" i="4"/>
  <c r="U25" i="5"/>
  <c r="AB25" i="5"/>
  <c r="AE25" i="5"/>
  <c r="E39" i="7"/>
  <c r="B46" i="4"/>
  <c r="M25" i="4"/>
  <c r="U25" i="4"/>
  <c r="W25" i="4"/>
  <c r="Z25" i="4"/>
  <c r="AB25" i="4"/>
  <c r="AB17" i="7"/>
  <c r="D46" i="4"/>
  <c r="D43" i="7"/>
  <c r="M25" i="5"/>
  <c r="D46" i="6"/>
  <c r="D38" i="7"/>
  <c r="D25" i="7"/>
  <c r="N34" i="7" s="1"/>
  <c r="D35" i="7"/>
  <c r="S25" i="7"/>
  <c r="N37" i="7" s="1"/>
  <c r="D45" i="7"/>
  <c r="K13" i="1"/>
  <c r="K19" i="1"/>
  <c r="B41" i="7"/>
  <c r="M20" i="1"/>
  <c r="M25" i="1" s="1"/>
  <c r="E46" i="1"/>
  <c r="F35" i="1" s="1"/>
  <c r="H13" i="1"/>
  <c r="H25" i="1" s="1"/>
  <c r="H20" i="1"/>
  <c r="H19" i="1"/>
  <c r="P19" i="1"/>
  <c r="P25" i="1"/>
  <c r="D40" i="7"/>
  <c r="E40" i="7"/>
  <c r="J25" i="7"/>
  <c r="K16" i="7" s="1"/>
  <c r="D34" i="7"/>
  <c r="L35" i="1"/>
  <c r="L40" i="1" s="1"/>
  <c r="M36" i="1" s="1"/>
  <c r="F38" i="4"/>
  <c r="D36" i="7"/>
  <c r="B40" i="7"/>
  <c r="U25" i="1"/>
  <c r="F25" i="5"/>
  <c r="R25" i="5"/>
  <c r="W25" i="5"/>
  <c r="Z25" i="5"/>
  <c r="N40" i="5"/>
  <c r="F25" i="6"/>
  <c r="AE25" i="6"/>
  <c r="X25" i="7"/>
  <c r="N39" i="7" s="1"/>
  <c r="D46" i="1"/>
  <c r="B45" i="7"/>
  <c r="C45" i="7" s="1"/>
  <c r="E35" i="7"/>
  <c r="O40" i="4"/>
  <c r="P35" i="4" s="1"/>
  <c r="C25" i="5"/>
  <c r="B46" i="1"/>
  <c r="C41" i="1" s="1"/>
  <c r="R25" i="4"/>
  <c r="AC25" i="7"/>
  <c r="N38" i="7" s="1"/>
  <c r="B36" i="7"/>
  <c r="AE25" i="4"/>
  <c r="E44" i="7"/>
  <c r="F44" i="7" s="1"/>
  <c r="N40" i="1"/>
  <c r="B44" i="7"/>
  <c r="C44" i="7" s="1"/>
  <c r="F45" i="5"/>
  <c r="C25" i="1"/>
  <c r="AB25" i="1"/>
  <c r="N25" i="7"/>
  <c r="N36" i="7" s="1"/>
  <c r="C25" i="4"/>
  <c r="F25" i="4"/>
  <c r="P25" i="4"/>
  <c r="H25" i="4"/>
  <c r="P25" i="5"/>
  <c r="T25" i="7"/>
  <c r="O37" i="7" s="1"/>
  <c r="P37" i="7" s="1"/>
  <c r="R25" i="1"/>
  <c r="P25" i="6"/>
  <c r="W25" i="6"/>
  <c r="E43" i="7"/>
  <c r="F43" i="7" s="1"/>
  <c r="E38" i="7"/>
  <c r="F38" i="7" s="1"/>
  <c r="B46" i="5"/>
  <c r="C41" i="5" s="1"/>
  <c r="C25" i="6"/>
  <c r="F25" i="1"/>
  <c r="B43" i="7"/>
  <c r="C43" i="7" s="1"/>
  <c r="N40" i="6"/>
  <c r="L40" i="6"/>
  <c r="M35" i="6" s="1"/>
  <c r="M34" i="6"/>
  <c r="E46" i="6"/>
  <c r="F39" i="6" s="1"/>
  <c r="P34" i="6"/>
  <c r="B46" i="6"/>
  <c r="C34" i="6" s="1"/>
  <c r="L40" i="5"/>
  <c r="M35" i="5" s="1"/>
  <c r="P34" i="5"/>
  <c r="O40" i="5"/>
  <c r="P35" i="5" s="1"/>
  <c r="L25" i="7"/>
  <c r="L36" i="7" s="1"/>
  <c r="M38" i="4"/>
  <c r="L40" i="4"/>
  <c r="M35" i="4" s="1"/>
  <c r="R25" i="7"/>
  <c r="G25" i="7"/>
  <c r="H16" i="7" s="1"/>
  <c r="AB25" i="7"/>
  <c r="D42" i="7"/>
  <c r="AE25" i="7"/>
  <c r="C25" i="7"/>
  <c r="F25" i="7"/>
  <c r="U25" i="7"/>
  <c r="O40" i="1"/>
  <c r="P35" i="1" s="1"/>
  <c r="W25" i="7"/>
  <c r="Z25" i="7"/>
  <c r="B42" i="7"/>
  <c r="Y25" i="7"/>
  <c r="O39" i="7" s="1"/>
  <c r="P39" i="7" s="1"/>
  <c r="O25" i="7"/>
  <c r="P20" i="7" s="1"/>
  <c r="I25" i="7"/>
  <c r="N35" i="7" s="1"/>
  <c r="E42" i="7"/>
  <c r="V25" i="7"/>
  <c r="L39" i="7" s="1"/>
  <c r="M39" i="7" s="1"/>
  <c r="C39" i="6" l="1"/>
  <c r="F41" i="6"/>
  <c r="F34" i="6"/>
  <c r="F40" i="6"/>
  <c r="C41" i="6"/>
  <c r="C40" i="6"/>
  <c r="C37" i="6"/>
  <c r="C46" i="6" s="1"/>
  <c r="H25" i="6"/>
  <c r="F37" i="6"/>
  <c r="M36" i="6"/>
  <c r="M40" i="6" s="1"/>
  <c r="P35" i="6"/>
  <c r="P40" i="6" s="1"/>
  <c r="M34" i="5"/>
  <c r="M36" i="5"/>
  <c r="F39" i="5"/>
  <c r="F46" i="5" s="1"/>
  <c r="F41" i="5"/>
  <c r="K25" i="5"/>
  <c r="C39" i="5"/>
  <c r="C40" i="5"/>
  <c r="P40" i="5"/>
  <c r="M40" i="5"/>
  <c r="P36" i="4"/>
  <c r="P40" i="4" s="1"/>
  <c r="M36" i="4"/>
  <c r="K25" i="4"/>
  <c r="F40" i="4"/>
  <c r="F41" i="4"/>
  <c r="C34" i="4"/>
  <c r="C41" i="4"/>
  <c r="F34" i="4"/>
  <c r="K13" i="7"/>
  <c r="K18" i="7"/>
  <c r="F39" i="4"/>
  <c r="H19" i="7"/>
  <c r="H18" i="7"/>
  <c r="C40" i="4"/>
  <c r="C39" i="4"/>
  <c r="M40" i="4"/>
  <c r="K25" i="1"/>
  <c r="H20" i="7"/>
  <c r="K14" i="7"/>
  <c r="F41" i="1"/>
  <c r="F34" i="1"/>
  <c r="F40" i="1"/>
  <c r="M20" i="7"/>
  <c r="O35" i="7"/>
  <c r="K20" i="7"/>
  <c r="P36" i="1"/>
  <c r="P40" i="1" s="1"/>
  <c r="O36" i="7"/>
  <c r="P19" i="7"/>
  <c r="P25" i="7" s="1"/>
  <c r="D46" i="7"/>
  <c r="N40" i="7"/>
  <c r="M19" i="7"/>
  <c r="M25" i="7" s="1"/>
  <c r="K19" i="7"/>
  <c r="C34" i="1"/>
  <c r="C40" i="1"/>
  <c r="H15" i="7"/>
  <c r="H13" i="7"/>
  <c r="C35" i="1"/>
  <c r="C36" i="1"/>
  <c r="L35" i="7"/>
  <c r="H14" i="7"/>
  <c r="M35" i="1"/>
  <c r="M40" i="1" s="1"/>
  <c r="F42" i="7"/>
  <c r="E46" i="7"/>
  <c r="C42" i="7"/>
  <c r="B46" i="7"/>
  <c r="C41" i="7" s="1"/>
  <c r="F46" i="6" l="1"/>
  <c r="C37" i="7"/>
  <c r="F34" i="7"/>
  <c r="F37" i="7"/>
  <c r="C46" i="5"/>
  <c r="F46" i="4"/>
  <c r="F39" i="7"/>
  <c r="C39" i="7"/>
  <c r="C46" i="4"/>
  <c r="K25" i="7"/>
  <c r="O40" i="7"/>
  <c r="F46" i="1"/>
  <c r="F35" i="7"/>
  <c r="C40" i="7"/>
  <c r="F40" i="7"/>
  <c r="F41" i="7"/>
  <c r="H25" i="7"/>
  <c r="C35" i="7"/>
  <c r="C34" i="7"/>
  <c r="C36" i="7"/>
  <c r="C46" i="1"/>
  <c r="L40" i="7"/>
  <c r="M34" i="7" s="1"/>
  <c r="P35" i="7" l="1"/>
  <c r="P34" i="7"/>
  <c r="P36" i="7"/>
  <c r="F46" i="7"/>
  <c r="M35" i="7"/>
  <c r="M36" i="7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<sst xmlns="http://schemas.openxmlformats.org/spreadsheetml/2006/main" count="457" uniqueCount="62">
  <si>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</si>
  <si>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</si>
  <si>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</si>
  <si>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</si>
  <si>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</si>
  <si>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</si>
  <si>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</si>
  <si>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</si>
  <si>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</si>
  <si>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</si>
  <si>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</si>
  <si>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</si>
  <si>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</si>
  <si>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</si>
  <si>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</si>
  <si>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</si>
  <si>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</si>
  <si>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</si>
  <si>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</si>
  <si>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</si>
  <si>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</si>
  <si>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</si>
  <si>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</si>
  <si>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</si>
  <si>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</si>
  <si>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</si>
  <si>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</si>
  <si>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</si>
  <si>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</si>
  <si>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</si>
  <si>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</si>
  <si>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</si>
  <si>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</si>
  <si>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</si>
  <si>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</si>
  <si>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</si>
  <si>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</si>
  <si>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</si>
  <si>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</si>
  <si>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</si>
  <si>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</si>
  <si>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</si>
  <si>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</si>
  <si>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</si>
  <si>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</si>
  <si>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</si>
  <si>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</si>
  <si>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</si>
  <si>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</si>
  <si>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</si>
  <si>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</si>
  <si>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</si>
  <si>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</si>
  <si>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</si>
  <si>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</si>
  <si>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</si>
  <si>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</si>
  <si>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</si>
  <si>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</si>
  <si>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</si>
  <si>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</si>
  <si>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Fundació Barcelona Capital Nàutica, AC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</si>
</sst>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4B-4C7B-A883-61830C0B7193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4B-4C7B-A883-61830C0B7193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4B-4C7B-A883-61830C0B7193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4B-4C7B-A883-61830C0B7193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4B-4C7B-A883-61830C0B7193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4B-4C7B-A883-61830C0B7193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4B-4C7B-A883-61830C0B7193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4B-4C7B-A883-61830C0B7193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4B-4C7B-A883-61830C0B7193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4B-4C7B-A883-61830C0B719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17</c:v>
                </c:pt>
                <c:pt idx="7">
                  <c:v>503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74B-4C7B-A883-61830C0B7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C4-4792-BB86-F8AF8B313D73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C4-4792-BB86-F8AF8B313D73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C4-4792-BB86-F8AF8B313D73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C4-4792-BB86-F8AF8B313D73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C4-4792-BB86-F8AF8B313D73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C4-4792-BB86-F8AF8B313D73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C4-4792-BB86-F8AF8B313D73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C4-4792-BB86-F8AF8B313D73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C4-4792-BB86-F8AF8B313D73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4-4792-BB86-F8AF8B313D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1275115.17</c:v>
                </c:pt>
                <c:pt idx="1">
                  <c:v>12559.8</c:v>
                </c:pt>
                <c:pt idx="2">
                  <c:v>0</c:v>
                </c:pt>
                <c:pt idx="3">
                  <c:v>36300</c:v>
                </c:pt>
                <c:pt idx="4">
                  <c:v>0</c:v>
                </c:pt>
                <c:pt idx="5">
                  <c:v>2614950</c:v>
                </c:pt>
                <c:pt idx="6">
                  <c:v>343430.92</c:v>
                </c:pt>
                <c:pt idx="7">
                  <c:v>803985.76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C4-4792-BB86-F8AF8B313D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11-4A4A-BAEA-10099F12A0F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11-4A4A-BAEA-10099F12A0F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11-4A4A-BAEA-10099F12A0F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11-4A4A-BAEA-10099F12A0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366</c:v>
                </c:pt>
                <c:pt idx="2">
                  <c:v>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11-4A4A-BAEA-10099F12A0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16-4E7A-9F92-A3849682EBC4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6-4E7A-9F92-A3849682EBC4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6-4E7A-9F92-A3849682EBC4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6-4E7A-9F92-A3849682EBC4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6-4E7A-9F92-A3849682EBC4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6-4E7A-9F92-A3849682EB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18150</c:v>
                </c:pt>
                <c:pt idx="1">
                  <c:v>4921463.7399999993</c:v>
                </c:pt>
                <c:pt idx="2">
                  <c:v>146727.91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16-4E7A-9F92-A3849682E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70" zoomScaleNormal="7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45341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4" si="2">IF(G13,G13/$G$25,"")</f>
        <v>2.6086956521739129E-2</v>
      </c>
      <c r="I13" s="6">
        <v>163081.48000000001</v>
      </c>
      <c r="J13" s="5">
        <v>197328.59</v>
      </c>
      <c r="K13" s="21">
        <f t="shared" ref="K13:K24" si="3">IF(J13,J13/$J$25,"")</f>
        <v>0.46923876885876908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8.6956521739130436E-3</v>
      </c>
      <c r="I14" s="6">
        <v>10380</v>
      </c>
      <c r="J14" s="7">
        <v>12559.8</v>
      </c>
      <c r="K14" s="21">
        <f t="shared" si="3"/>
        <v>2.9866655861233122E-2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4.3478260869565216E-2</v>
      </c>
      <c r="I19" s="6">
        <v>9990.86</v>
      </c>
      <c r="J19" s="7">
        <v>11517.7</v>
      </c>
      <c r="K19" s="21">
        <f t="shared" si="3"/>
        <v>2.7388587574079585E-2</v>
      </c>
      <c r="L19" s="2">
        <v>2</v>
      </c>
      <c r="M19" s="20">
        <f t="shared" si="4"/>
        <v>5.2631578947368418E-2</v>
      </c>
      <c r="N19" s="6">
        <v>21600</v>
      </c>
      <c r="O19" s="7">
        <v>26136</v>
      </c>
      <c r="P19" s="21">
        <f t="shared" si="5"/>
        <v>0.53440541570079669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106</v>
      </c>
      <c r="H20" s="62">
        <f t="shared" si="2"/>
        <v>0.92173913043478262</v>
      </c>
      <c r="I20" s="65">
        <v>169384.85</v>
      </c>
      <c r="J20" s="66">
        <v>199123.08</v>
      </c>
      <c r="K20" s="63">
        <f t="shared" si="3"/>
        <v>0.47350598770591823</v>
      </c>
      <c r="L20" s="64">
        <v>36</v>
      </c>
      <c r="M20" s="62">
        <f t="shared" si="4"/>
        <v>0.94736842105263153</v>
      </c>
      <c r="N20" s="65">
        <v>18829.78</v>
      </c>
      <c r="O20" s="66">
        <v>22770.69</v>
      </c>
      <c r="P20" s="63">
        <f t="shared" si="5"/>
        <v>0.4655945842992032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115</v>
      </c>
      <c r="H25" s="17">
        <f t="shared" si="12"/>
        <v>1</v>
      </c>
      <c r="I25" s="18">
        <f t="shared" si="12"/>
        <v>352837.19000000006</v>
      </c>
      <c r="J25" s="18">
        <f t="shared" si="12"/>
        <v>420529.17</v>
      </c>
      <c r="K25" s="19">
        <f t="shared" si="12"/>
        <v>1</v>
      </c>
      <c r="L25" s="16">
        <f t="shared" si="12"/>
        <v>38</v>
      </c>
      <c r="M25" s="17">
        <f t="shared" si="12"/>
        <v>1</v>
      </c>
      <c r="N25" s="18">
        <f t="shared" si="12"/>
        <v>40429.78</v>
      </c>
      <c r="O25" s="18">
        <f t="shared" si="12"/>
        <v>48906.69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3</v>
      </c>
      <c r="C34" s="8">
        <f t="shared" ref="C34:C43" si="14">IF(B34,B34/$B$46,"")</f>
        <v>1.9607843137254902E-2</v>
      </c>
      <c r="D34" s="10">
        <f t="shared" ref="D34:D45" si="15">D13+I13+N13+S13+AC13+X13</f>
        <v>163081.48000000001</v>
      </c>
      <c r="E34" s="11">
        <f t="shared" ref="E34:E45" si="16">E13+J13+O13+T13+AD13+Y13</f>
        <v>197328.59</v>
      </c>
      <c r="F34" s="21">
        <f t="shared" ref="F34:F43" si="17">IF(E34,E34/$E$46,"")</f>
        <v>0.4203526121758146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1</v>
      </c>
      <c r="C35" s="8">
        <f t="shared" si="14"/>
        <v>6.5359477124183009E-3</v>
      </c>
      <c r="D35" s="13">
        <f t="shared" si="15"/>
        <v>10380</v>
      </c>
      <c r="E35" s="14">
        <f t="shared" si="16"/>
        <v>12559.8</v>
      </c>
      <c r="F35" s="21">
        <f t="shared" si="17"/>
        <v>2.6755092804371612E-2</v>
      </c>
      <c r="J35" s="95" t="s">
        <v>1</v>
      </c>
      <c r="K35" s="96"/>
      <c r="L35" s="57">
        <f>G25</f>
        <v>115</v>
      </c>
      <c r="M35" s="8">
        <f t="shared" si="18"/>
        <v>0.75163398692810457</v>
      </c>
      <c r="N35" s="58">
        <f>I25</f>
        <v>352837.19000000006</v>
      </c>
      <c r="O35" s="58">
        <f>J25</f>
        <v>420529.17</v>
      </c>
      <c r="P35" s="56">
        <f t="shared" si="19"/>
        <v>0.8958181635293051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38</v>
      </c>
      <c r="M36" s="8">
        <f t="shared" si="18"/>
        <v>0.24836601307189543</v>
      </c>
      <c r="N36" s="58">
        <f>N25</f>
        <v>40429.78</v>
      </c>
      <c r="O36" s="58">
        <f>O25</f>
        <v>48906.69</v>
      </c>
      <c r="P36" s="56">
        <f t="shared" si="19"/>
        <v>0.10418183647069486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7</v>
      </c>
      <c r="C40" s="8">
        <f t="shared" si="14"/>
        <v>4.5751633986928102E-2</v>
      </c>
      <c r="D40" s="13">
        <f t="shared" si="15"/>
        <v>31590.86</v>
      </c>
      <c r="E40" s="14">
        <f t="shared" si="16"/>
        <v>37653.699999999997</v>
      </c>
      <c r="F40" s="21">
        <f t="shared" si="17"/>
        <v>8.0210531849867622E-2</v>
      </c>
      <c r="G40" s="24"/>
      <c r="J40" s="97" t="s">
        <v>0</v>
      </c>
      <c r="K40" s="98"/>
      <c r="L40" s="79">
        <f>SUM(L34:L39)</f>
        <v>153</v>
      </c>
      <c r="M40" s="17">
        <f>SUM(M34:M39)</f>
        <v>1</v>
      </c>
      <c r="N40" s="80">
        <f>SUM(N34:N39)</f>
        <v>393266.97000000009</v>
      </c>
      <c r="O40" s="81">
        <f>SUM(O34:O39)</f>
        <v>469435.86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142</v>
      </c>
      <c r="C41" s="8">
        <f t="shared" si="14"/>
        <v>0.92810457516339873</v>
      </c>
      <c r="D41" s="13">
        <f t="shared" si="15"/>
        <v>188214.63</v>
      </c>
      <c r="E41" s="14">
        <f t="shared" si="16"/>
        <v>221893.77</v>
      </c>
      <c r="F41" s="21">
        <f t="shared" si="17"/>
        <v>0.47268176316994615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153</v>
      </c>
      <c r="C46" s="17">
        <f>SUM(C34:C45)</f>
        <v>1</v>
      </c>
      <c r="D46" s="18">
        <f>SUM(D34:D45)</f>
        <v>393266.97000000003</v>
      </c>
      <c r="E46" s="18">
        <f>SUM(E34:E45)</f>
        <v>469435.86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45190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Barcelona Capital Nàutica, AC 24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2.5000000000000001E-2</v>
      </c>
      <c r="I13" s="4">
        <v>402774</v>
      </c>
      <c r="J13" s="5">
        <v>487356.54</v>
      </c>
      <c r="K13" s="21">
        <f t="shared" ref="K13:K21" si="3">IF(J13,J13/$J$25,"")</f>
        <v>0.65700172379247057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1.2500000000000001E-2</v>
      </c>
      <c r="I18" s="65">
        <v>60000</v>
      </c>
      <c r="J18" s="66">
        <v>72600</v>
      </c>
      <c r="K18" s="63">
        <f t="shared" si="3"/>
        <v>9.7871519580579283E-2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1.2500000000000001E-2</v>
      </c>
      <c r="I19" s="6">
        <v>44500</v>
      </c>
      <c r="J19" s="7">
        <v>53845</v>
      </c>
      <c r="K19" s="21">
        <f t="shared" si="3"/>
        <v>7.2588043688929627E-2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76</v>
      </c>
      <c r="H20" s="62">
        <f t="shared" si="2"/>
        <v>0.95</v>
      </c>
      <c r="I20" s="6">
        <v>108743.64</v>
      </c>
      <c r="J20" s="7">
        <v>127987.29</v>
      </c>
      <c r="K20" s="21">
        <f t="shared" si="3"/>
        <v>0.17253871293802037</v>
      </c>
      <c r="L20" s="64">
        <v>47</v>
      </c>
      <c r="M20" s="62">
        <f t="shared" si="4"/>
        <v>1</v>
      </c>
      <c r="N20" s="6">
        <v>29343.85</v>
      </c>
      <c r="O20" s="7">
        <v>34934.019999999997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80</v>
      </c>
      <c r="H25" s="17">
        <f t="shared" si="32"/>
        <v>1</v>
      </c>
      <c r="I25" s="18">
        <f t="shared" si="32"/>
        <v>616017.64</v>
      </c>
      <c r="J25" s="18">
        <f t="shared" si="32"/>
        <v>741788.83000000007</v>
      </c>
      <c r="K25" s="19">
        <f t="shared" si="32"/>
        <v>0.99999999999999989</v>
      </c>
      <c r="L25" s="16">
        <f t="shared" si="32"/>
        <v>47</v>
      </c>
      <c r="M25" s="17">
        <f t="shared" si="32"/>
        <v>1</v>
      </c>
      <c r="N25" s="18">
        <f t="shared" si="32"/>
        <v>29343.85</v>
      </c>
      <c r="O25" s="18">
        <f t="shared" si="32"/>
        <v>34934.019999999997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2</v>
      </c>
      <c r="C34" s="8">
        <f t="shared" ref="C34:C45" si="34">IF(B34,B34/$B$46,"")</f>
        <v>1.5748031496062992E-2</v>
      </c>
      <c r="D34" s="10">
        <f t="shared" ref="D34:D45" si="35">D13+I13+N13+S13+AC13+X13</f>
        <v>402774</v>
      </c>
      <c r="E34" s="11">
        <f t="shared" ref="E34:E45" si="36">E13+J13+O13+T13+AD13+Y13</f>
        <v>487356.54</v>
      </c>
      <c r="F34" s="21">
        <f t="shared" ref="F34:F42" si="37">IF(E34,E34/$E$46,"")</f>
        <v>0.62745230168006505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80</v>
      </c>
      <c r="M35" s="8">
        <f t="shared" si="38"/>
        <v>0.62992125984251968</v>
      </c>
      <c r="N35" s="58">
        <f>I25</f>
        <v>616017.64</v>
      </c>
      <c r="O35" s="58">
        <f>J25</f>
        <v>741788.83000000007</v>
      </c>
      <c r="P35" s="56">
        <f t="shared" si="39"/>
        <v>0.9550238286410655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47</v>
      </c>
      <c r="M36" s="8">
        <f t="shared" si="38"/>
        <v>0.37007874015748032</v>
      </c>
      <c r="N36" s="58">
        <f>N25</f>
        <v>29343.85</v>
      </c>
      <c r="O36" s="58">
        <f>O25</f>
        <v>34934.019999999997</v>
      </c>
      <c r="P36" s="56">
        <f t="shared" si="39"/>
        <v>4.4976171358934516E-2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1</v>
      </c>
      <c r="C39" s="8">
        <f t="shared" si="34"/>
        <v>7.874015748031496E-3</v>
      </c>
      <c r="D39" s="13">
        <f t="shared" si="35"/>
        <v>60000</v>
      </c>
      <c r="E39" s="22">
        <f t="shared" si="36"/>
        <v>72600</v>
      </c>
      <c r="F39" s="21">
        <f t="shared" si="37"/>
        <v>9.3469633344763825E-2</v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1</v>
      </c>
      <c r="C40" s="8">
        <f t="shared" si="34"/>
        <v>7.874015748031496E-3</v>
      </c>
      <c r="D40" s="13">
        <f t="shared" si="35"/>
        <v>44500</v>
      </c>
      <c r="E40" s="14">
        <f t="shared" si="36"/>
        <v>53845</v>
      </c>
      <c r="F40" s="21">
        <f t="shared" si="37"/>
        <v>6.9323311397366499E-2</v>
      </c>
      <c r="G40" s="24"/>
      <c r="J40" s="97" t="s">
        <v>0</v>
      </c>
      <c r="K40" s="98"/>
      <c r="L40" s="79">
        <f>SUM(L34:L39)</f>
        <v>127</v>
      </c>
      <c r="M40" s="17">
        <f>SUM(M34:M39)</f>
        <v>1</v>
      </c>
      <c r="N40" s="80">
        <f>SUM(N34:N39)</f>
        <v>645361.49</v>
      </c>
      <c r="O40" s="81">
        <f>SUM(O34:O39)</f>
        <v>776722.85000000009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123</v>
      </c>
      <c r="C41" s="8">
        <f t="shared" si="34"/>
        <v>0.96850393700787396</v>
      </c>
      <c r="D41" s="13">
        <f t="shared" si="35"/>
        <v>138087.49</v>
      </c>
      <c r="E41" s="14">
        <f t="shared" si="36"/>
        <v>162921.31</v>
      </c>
      <c r="F41" s="21">
        <f t="shared" si="37"/>
        <v>0.20975475357780446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127</v>
      </c>
      <c r="C46" s="17">
        <f>SUM(C34:C45)</f>
        <v>1</v>
      </c>
      <c r="D46" s="18">
        <f>SUM(D34:D45)</f>
        <v>645361.49</v>
      </c>
      <c r="E46" s="18">
        <f>SUM(E34:E45)</f>
        <v>776722.85000000009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N8" sqref="N8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45232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Barcelona Capital Nàutica, AC 24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1.0638297872340425E-2</v>
      </c>
      <c r="I18" s="65">
        <v>35000</v>
      </c>
      <c r="J18" s="66">
        <v>42350</v>
      </c>
      <c r="K18" s="63">
        <f t="shared" si="3"/>
        <v>0.10150032337499722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6.3829787234042548E-2</v>
      </c>
      <c r="I19" s="6">
        <v>161116.07999999999</v>
      </c>
      <c r="J19" s="7">
        <v>194950.46</v>
      </c>
      <c r="K19" s="21">
        <f t="shared" si="3"/>
        <v>0.4672381282669294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v>15000</v>
      </c>
      <c r="E20" s="66">
        <v>18150</v>
      </c>
      <c r="F20" s="21">
        <f t="shared" si="1"/>
        <v>1</v>
      </c>
      <c r="G20" s="64">
        <v>87</v>
      </c>
      <c r="H20" s="62">
        <f t="shared" si="2"/>
        <v>0.92553191489361697</v>
      </c>
      <c r="I20" s="65">
        <v>152594.0042148761</v>
      </c>
      <c r="J20" s="66">
        <v>179939.58999999997</v>
      </c>
      <c r="K20" s="63">
        <f t="shared" si="3"/>
        <v>0.43126154835807345</v>
      </c>
      <c r="L20" s="64">
        <v>32</v>
      </c>
      <c r="M20" s="62">
        <f t="shared" si="4"/>
        <v>1</v>
      </c>
      <c r="N20" s="65">
        <v>35069.67</v>
      </c>
      <c r="O20" s="66">
        <v>42318.04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15000</v>
      </c>
      <c r="E25" s="18">
        <f t="shared" si="22"/>
        <v>18150</v>
      </c>
      <c r="F25" s="19">
        <f t="shared" si="22"/>
        <v>1</v>
      </c>
      <c r="G25" s="16">
        <f t="shared" si="22"/>
        <v>94</v>
      </c>
      <c r="H25" s="17">
        <f t="shared" si="22"/>
        <v>1</v>
      </c>
      <c r="I25" s="18">
        <f t="shared" si="22"/>
        <v>348710.08421487606</v>
      </c>
      <c r="J25" s="18">
        <f t="shared" si="22"/>
        <v>417240.04999999993</v>
      </c>
      <c r="K25" s="19">
        <f t="shared" si="22"/>
        <v>1</v>
      </c>
      <c r="L25" s="16">
        <f t="shared" si="22"/>
        <v>32</v>
      </c>
      <c r="M25" s="17">
        <f t="shared" si="22"/>
        <v>1</v>
      </c>
      <c r="N25" s="18">
        <f t="shared" si="22"/>
        <v>35069.67</v>
      </c>
      <c r="O25" s="18">
        <f t="shared" si="22"/>
        <v>42318.04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1</v>
      </c>
      <c r="M34" s="8">
        <f>IF(L34,L34/$L$40,"")</f>
        <v>7.874015748031496E-3</v>
      </c>
      <c r="N34" s="55">
        <f>D25</f>
        <v>15000</v>
      </c>
      <c r="O34" s="55">
        <f>E25</f>
        <v>18150</v>
      </c>
      <c r="P34" s="56">
        <f>IF(O34,O34/$O$40,"")</f>
        <v>3.7993913814605908E-2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94</v>
      </c>
      <c r="M35" s="8">
        <f>IF(L35,L35/$L$40,"")</f>
        <v>0.74015748031496065</v>
      </c>
      <c r="N35" s="58">
        <f>I25</f>
        <v>348710.08421487606</v>
      </c>
      <c r="O35" s="58">
        <f>J25</f>
        <v>417240.04999999993</v>
      </c>
      <c r="P35" s="56">
        <f>IF(O35,O35/$O$40,"")</f>
        <v>0.87342052339955145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32</v>
      </c>
      <c r="M36" s="8">
        <f>IF(L36,L36/$L$40,"")</f>
        <v>0.25196850393700787</v>
      </c>
      <c r="N36" s="58">
        <f>N25</f>
        <v>35069.67</v>
      </c>
      <c r="O36" s="58">
        <f>O25</f>
        <v>42318.04</v>
      </c>
      <c r="P36" s="56">
        <f>IF(O36,O36/$O$40,"")</f>
        <v>8.8585562785842731E-2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1</v>
      </c>
      <c r="C39" s="8">
        <f t="shared" si="24"/>
        <v>7.874015748031496E-3</v>
      </c>
      <c r="D39" s="13">
        <f t="shared" si="25"/>
        <v>35000</v>
      </c>
      <c r="E39" s="22">
        <f t="shared" si="26"/>
        <v>42350</v>
      </c>
      <c r="F39" s="21">
        <f t="shared" si="27"/>
        <v>8.8652465567413782E-2</v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6</v>
      </c>
      <c r="C40" s="8">
        <f t="shared" si="24"/>
        <v>4.7244094488188976E-2</v>
      </c>
      <c r="D40" s="13">
        <f t="shared" si="25"/>
        <v>161116.07999999999</v>
      </c>
      <c r="E40" s="14">
        <f t="shared" si="26"/>
        <v>194950.46</v>
      </c>
      <c r="F40" s="21">
        <f t="shared" si="27"/>
        <v>0.40809537054312811</v>
      </c>
      <c r="G40" s="24"/>
      <c r="J40" s="97" t="s">
        <v>0</v>
      </c>
      <c r="K40" s="98"/>
      <c r="L40" s="79">
        <f>SUM(L34:L39)</f>
        <v>127</v>
      </c>
      <c r="M40" s="17">
        <f>SUM(M34:M39)</f>
        <v>1</v>
      </c>
      <c r="N40" s="80">
        <f>SUM(N34:N39)</f>
        <v>398779.75421487604</v>
      </c>
      <c r="O40" s="81">
        <f>SUM(O34:O39)</f>
        <v>477708.08999999991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120</v>
      </c>
      <c r="C41" s="8">
        <f t="shared" si="24"/>
        <v>0.94488188976377951</v>
      </c>
      <c r="D41" s="13">
        <f t="shared" si="25"/>
        <v>202663.67421487608</v>
      </c>
      <c r="E41" s="14">
        <f t="shared" si="26"/>
        <v>240407.62999999998</v>
      </c>
      <c r="F41" s="21">
        <f t="shared" si="27"/>
        <v>0.50325216388945804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127</v>
      </c>
      <c r="C46" s="17">
        <f>SUM(C34:C45)</f>
        <v>1</v>
      </c>
      <c r="D46" s="18">
        <f>SUM(D34:D45)</f>
        <v>398779.7542148761</v>
      </c>
      <c r="E46" s="18">
        <f>SUM(E34:E45)</f>
        <v>477708.08999999997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45411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Barcelona Capital Nàutica, AC 24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2.5974025974025976E-2</v>
      </c>
      <c r="I13" s="4">
        <f>39669.6+448289.11</f>
        <v>487958.70999999996</v>
      </c>
      <c r="J13" s="5">
        <f>48000.22+542429.82</f>
        <v>590430.03999999992</v>
      </c>
      <c r="K13" s="21">
        <f t="shared" ref="K13:K21" si="3">IF(J13,J13/$J$25,"")</f>
        <v>0.17667465654903025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1.2987012987012988E-2</v>
      </c>
      <c r="I16" s="6">
        <v>30000</v>
      </c>
      <c r="J16" s="7">
        <v>36300</v>
      </c>
      <c r="K16" s="21">
        <f t="shared" si="3"/>
        <v>1.0862065948964586E-2</v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1.2987012987012988E-2</v>
      </c>
      <c r="I18" s="65">
        <v>2066115.7</v>
      </c>
      <c r="J18" s="66">
        <v>2500000</v>
      </c>
      <c r="K18" s="63">
        <f t="shared" si="3"/>
        <v>0.74807616728406245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3.896103896103896E-2</v>
      </c>
      <c r="I19" s="6">
        <f>29350+17742.36</f>
        <v>47092.36</v>
      </c>
      <c r="J19" s="7">
        <f>35513.5+21468.26</f>
        <v>56981.759999999995</v>
      </c>
      <c r="K19" s="21">
        <f t="shared" si="3"/>
        <v>1.7050678650360116E-2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70</v>
      </c>
      <c r="H20" s="62">
        <f t="shared" si="2"/>
        <v>0.90909090909090906</v>
      </c>
      <c r="I20" s="65">
        <v>132216.98000000001</v>
      </c>
      <c r="J20" s="66">
        <v>158193.89000000001</v>
      </c>
      <c r="K20" s="63">
        <f t="shared" si="3"/>
        <v>4.7336431567582632E-2</v>
      </c>
      <c r="L20" s="64">
        <v>48</v>
      </c>
      <c r="M20" s="62">
        <f>IF(L20,L20/$L$25,"")</f>
        <v>1</v>
      </c>
      <c r="N20" s="65">
        <v>17194.830000000002</v>
      </c>
      <c r="O20" s="66">
        <v>20569.159999999996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77</v>
      </c>
      <c r="H25" s="17">
        <f t="shared" si="30"/>
        <v>1</v>
      </c>
      <c r="I25" s="18">
        <f t="shared" si="30"/>
        <v>2763383.75</v>
      </c>
      <c r="J25" s="18">
        <f t="shared" si="30"/>
        <v>3341905.69</v>
      </c>
      <c r="K25" s="19">
        <f t="shared" si="30"/>
        <v>1</v>
      </c>
      <c r="L25" s="16">
        <f t="shared" si="30"/>
        <v>48</v>
      </c>
      <c r="M25" s="17">
        <f t="shared" si="30"/>
        <v>1</v>
      </c>
      <c r="N25" s="18">
        <f t="shared" si="30"/>
        <v>17194.830000000002</v>
      </c>
      <c r="O25" s="18">
        <f t="shared" si="30"/>
        <v>20569.159999999996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2</v>
      </c>
      <c r="C34" s="8">
        <f t="shared" ref="C34:C45" si="32">IF(B34,B34/$B$46,"")</f>
        <v>1.6E-2</v>
      </c>
      <c r="D34" s="10">
        <f t="shared" ref="D34:D42" si="33">D13+I13+N13+S13+AC13+X13</f>
        <v>487958.70999999996</v>
      </c>
      <c r="E34" s="11">
        <f t="shared" ref="E34:E42" si="34">E13+J13+O13+T13+AD13+Y13</f>
        <v>590430.03999999992</v>
      </c>
      <c r="F34" s="21">
        <f t="shared" ref="F34:F42" si="35">IF(E34,E34/$E$46,"")</f>
        <v>0.17559389031564057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77</v>
      </c>
      <c r="M35" s="8">
        <f t="shared" si="36"/>
        <v>0.61599999999999999</v>
      </c>
      <c r="N35" s="58">
        <f>I25</f>
        <v>2763383.75</v>
      </c>
      <c r="O35" s="58">
        <f>J25</f>
        <v>3341905.69</v>
      </c>
      <c r="P35" s="56">
        <f t="shared" si="37"/>
        <v>0.99388273194073107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48</v>
      </c>
      <c r="M36" s="8">
        <f t="shared" si="36"/>
        <v>0.38400000000000001</v>
      </c>
      <c r="N36" s="58">
        <f>N25</f>
        <v>17194.830000000002</v>
      </c>
      <c r="O36" s="58">
        <f>O25</f>
        <v>20569.159999999996</v>
      </c>
      <c r="P36" s="56">
        <f t="shared" si="37"/>
        <v>6.1172680592689026E-3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1</v>
      </c>
      <c r="C37" s="8">
        <f t="shared" si="32"/>
        <v>8.0000000000000002E-3</v>
      </c>
      <c r="D37" s="13">
        <f t="shared" si="33"/>
        <v>30000</v>
      </c>
      <c r="E37" s="14">
        <f t="shared" si="34"/>
        <v>36300</v>
      </c>
      <c r="F37" s="21">
        <f t="shared" si="35"/>
        <v>1.0795619779877313E-2</v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1</v>
      </c>
      <c r="C39" s="8">
        <f t="shared" si="32"/>
        <v>8.0000000000000002E-3</v>
      </c>
      <c r="D39" s="13">
        <f t="shared" si="33"/>
        <v>2066115.7</v>
      </c>
      <c r="E39" s="22">
        <f t="shared" si="34"/>
        <v>2500000</v>
      </c>
      <c r="F39" s="21">
        <f t="shared" si="35"/>
        <v>0.74349998484003543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3</v>
      </c>
      <c r="C40" s="8">
        <f t="shared" si="32"/>
        <v>2.4E-2</v>
      </c>
      <c r="D40" s="13">
        <f t="shared" si="33"/>
        <v>47092.36</v>
      </c>
      <c r="E40" s="14">
        <f t="shared" si="34"/>
        <v>56981.759999999995</v>
      </c>
      <c r="F40" s="21">
        <f t="shared" si="35"/>
        <v>1.6946375078463412E-2</v>
      </c>
      <c r="G40" s="24"/>
      <c r="J40" s="97" t="s">
        <v>0</v>
      </c>
      <c r="K40" s="98"/>
      <c r="L40" s="79">
        <f>SUM(L34:L39)</f>
        <v>125</v>
      </c>
      <c r="M40" s="17">
        <f>SUM(M34:M39)</f>
        <v>1</v>
      </c>
      <c r="N40" s="80">
        <f>SUM(N34:N39)</f>
        <v>2780578.58</v>
      </c>
      <c r="O40" s="81">
        <f>SUM(O34:O39)</f>
        <v>3362474.85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118</v>
      </c>
      <c r="C41" s="8">
        <f t="shared" si="32"/>
        <v>0.94399999999999995</v>
      </c>
      <c r="D41" s="13">
        <f t="shared" si="33"/>
        <v>149411.81</v>
      </c>
      <c r="E41" s="14">
        <f t="shared" si="34"/>
        <v>178763.05000000002</v>
      </c>
      <c r="F41" s="21">
        <f t="shared" si="35"/>
        <v>5.3164129985983404E-2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125</v>
      </c>
      <c r="C46" s="17">
        <f>SUM(C34:C45)</f>
        <v>1</v>
      </c>
      <c r="D46" s="18">
        <f>SUM(D34:D45)</f>
        <v>2780578.58</v>
      </c>
      <c r="E46" s="18">
        <f>SUM(E34:E45)</f>
        <v>3362474.8499999996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A9" zoomScale="70" zoomScaleNormal="70" workbookViewId="0">
      <selection activeCell="B8" sqref="B8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Barcelona Capital Nàutica, AC 24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7</v>
      </c>
      <c r="H13" s="20">
        <f t="shared" ref="H13:H24" si="2">IF(G13,G13/$G$25,"")</f>
        <v>1.912568306010929E-2</v>
      </c>
      <c r="I13" s="10">
        <f>'CONTRACTACIO 1r TR 2023'!I13+'CONTRACTACIO 2n TR 2023'!I13+'CONTRACTACIO 3r TR 2023'!I13+'CONTRACTACIO 4t TR 2023'!I13</f>
        <v>1053814.19</v>
      </c>
      <c r="J13" s="10">
        <f>'CONTRACTACIO 1r TR 2023'!J13+'CONTRACTACIO 2n TR 2023'!J13+'CONTRACTACIO 3r TR 2023'!J13+'CONTRACTACIO 4t TR 2023'!J13</f>
        <v>1275115.17</v>
      </c>
      <c r="K13" s="21">
        <f t="shared" ref="K13:K24" si="3">IF(J13,J13/$J$25,"")</f>
        <v>0.25909266782487766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1</v>
      </c>
      <c r="H14" s="20">
        <f t="shared" si="2"/>
        <v>2.7322404371584699E-3</v>
      </c>
      <c r="I14" s="13">
        <f>'CONTRACTACIO 1r TR 2023'!I14+'CONTRACTACIO 2n TR 2023'!I14+'CONTRACTACIO 3r TR 2023'!I14+'CONTRACTACIO 4t TR 2023'!I14</f>
        <v>10380</v>
      </c>
      <c r="J14" s="13">
        <f>'CONTRACTACIO 1r TR 2023'!J14+'CONTRACTACIO 2n TR 2023'!J14+'CONTRACTACIO 3r TR 2023'!J14+'CONTRACTACIO 4t TR 2023'!J14</f>
        <v>12559.8</v>
      </c>
      <c r="K14" s="21">
        <f t="shared" si="3"/>
        <v>2.5520456237273833E-3</v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1</v>
      </c>
      <c r="H16" s="20">
        <f t="shared" si="2"/>
        <v>2.7322404371584699E-3</v>
      </c>
      <c r="I16" s="13">
        <f>'CONTRACTACIO 1r TR 2023'!I16+'CONTRACTACIO 2n TR 2023'!I16+'CONTRACTACIO 3r TR 2023'!I16+'CONTRACTACIO 4t TR 2023'!I16</f>
        <v>30000</v>
      </c>
      <c r="J16" s="13">
        <f>'CONTRACTACIO 1r TR 2023'!J16+'CONTRACTACIO 2n TR 2023'!J16+'CONTRACTACIO 3r TR 2023'!J16+'CONTRACTACIO 4t TR 2023'!J16</f>
        <v>36300</v>
      </c>
      <c r="K16" s="21">
        <f t="shared" si="3"/>
        <v>7.3758544038363683E-3</v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3</v>
      </c>
      <c r="H18" s="20">
        <f t="shared" si="2"/>
        <v>8.1967213114754103E-3</v>
      </c>
      <c r="I18" s="13">
        <f>'CONTRACTACIO 1r TR 2023'!I18+'CONTRACTACIO 2n TR 2023'!I18+'CONTRACTACIO 3r TR 2023'!I18+'CONTRACTACIO 4t TR 2023'!I18</f>
        <v>2161115.7000000002</v>
      </c>
      <c r="J18" s="13">
        <f>'CONTRACTACIO 1r TR 2023'!J18+'CONTRACTACIO 2n TR 2023'!J18+'CONTRACTACIO 3r TR 2023'!J18+'CONTRACTACIO 4t TR 2023'!J18</f>
        <v>2614950</v>
      </c>
      <c r="K18" s="21">
        <f t="shared" si="3"/>
        <v>0.53133582571107196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15</v>
      </c>
      <c r="H19" s="20">
        <f t="shared" si="2"/>
        <v>4.0983606557377046E-2</v>
      </c>
      <c r="I19" s="13">
        <f>'CONTRACTACIO 1r TR 2023'!I19+'CONTRACTACIO 2n TR 2023'!I19+'CONTRACTACIO 3r TR 2023'!I19+'CONTRACTACIO 4t TR 2023'!I19</f>
        <v>262699.3</v>
      </c>
      <c r="J19" s="13">
        <f>'CONTRACTACIO 1r TR 2023'!J19+'CONTRACTACIO 2n TR 2023'!J19+'CONTRACTACIO 3r TR 2023'!J19+'CONTRACTACIO 4t TR 2023'!J19</f>
        <v>317294.92</v>
      </c>
      <c r="K19" s="21">
        <f t="shared" si="3"/>
        <v>6.447165655638866E-2</v>
      </c>
      <c r="L19" s="9">
        <f>'CONTRACTACIO 1r TR 2023'!L19+'CONTRACTACIO 2n TR 2023'!L19+'CONTRACTACIO 3r TR 2023'!L19+'CONTRACTACIO 4t TR 2023'!L19</f>
        <v>2</v>
      </c>
      <c r="M19" s="20">
        <f t="shared" si="4"/>
        <v>1.2121212121212121E-2</v>
      </c>
      <c r="N19" s="13">
        <f>'CONTRACTACIO 1r TR 2023'!N19+'CONTRACTACIO 2n TR 2023'!N19+'CONTRACTACIO 3r TR 2023'!N19+'CONTRACTACIO 4t TR 2023'!N19</f>
        <v>21600</v>
      </c>
      <c r="O19" s="13">
        <f>'CONTRACTACIO 1r TR 2023'!O19+'CONTRACTACIO 2n TR 2023'!O19+'CONTRACTACIO 3r TR 2023'!O19+'CONTRACTACIO 4t TR 2023'!O19</f>
        <v>26136</v>
      </c>
      <c r="P19" s="21">
        <f t="shared" si="5"/>
        <v>0.17812562040855076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1</v>
      </c>
      <c r="C20" s="20">
        <f t="shared" si="0"/>
        <v>1</v>
      </c>
      <c r="D20" s="13">
        <f>'CONTRACTACIO 1r TR 2023'!D20+'CONTRACTACIO 2n TR 2023'!D20+'CONTRACTACIO 3r TR 2023'!D20+'CONTRACTACIO 4t TR 2023'!D20</f>
        <v>15000</v>
      </c>
      <c r="E20" s="13">
        <f>'CONTRACTACIO 1r TR 2023'!E20+'CONTRACTACIO 2n TR 2023'!E20+'CONTRACTACIO 3r TR 2023'!E20+'CONTRACTACIO 4t TR 2023'!E20</f>
        <v>18150</v>
      </c>
      <c r="F20" s="21">
        <f t="shared" si="1"/>
        <v>1</v>
      </c>
      <c r="G20" s="9">
        <f>'CONTRACTACIO 1r TR 2023'!G20+'CONTRACTACIO 2n TR 2023'!G20+'CONTRACTACIO 3r TR 2023'!G20+'CONTRACTACIO 4t TR 2023'!G20</f>
        <v>339</v>
      </c>
      <c r="H20" s="20">
        <f t="shared" si="2"/>
        <v>0.92622950819672134</v>
      </c>
      <c r="I20" s="13">
        <f>'CONTRACTACIO 1r TR 2023'!I20+'CONTRACTACIO 2n TR 2023'!I20+'CONTRACTACIO 3r TR 2023'!I20+'CONTRACTACIO 4t TR 2023'!I20</f>
        <v>562939.47421487607</v>
      </c>
      <c r="J20" s="13">
        <f>'CONTRACTACIO 1r TR 2023'!J20+'CONTRACTACIO 2n TR 2023'!J20+'CONTRACTACIO 3r TR 2023'!J20+'CONTRACTACIO 4t TR 2023'!J20</f>
        <v>665243.85</v>
      </c>
      <c r="K20" s="21">
        <f t="shared" si="3"/>
        <v>0.13517194988009809</v>
      </c>
      <c r="L20" s="9">
        <f>'CONTRACTACIO 1r TR 2023'!L20+'CONTRACTACIO 2n TR 2023'!L20+'CONTRACTACIO 3r TR 2023'!L20+'CONTRACTACIO 4t TR 2023'!L20</f>
        <v>163</v>
      </c>
      <c r="M20" s="20">
        <f t="shared" si="4"/>
        <v>0.98787878787878791</v>
      </c>
      <c r="N20" s="13">
        <f>'CONTRACTACIO 1r TR 2023'!N20+'CONTRACTACIO 2n TR 2023'!N20+'CONTRACTACIO 3r TR 2023'!N20+'CONTRACTACIO 4t TR 2023'!N20</f>
        <v>100438.12999999999</v>
      </c>
      <c r="O20" s="13">
        <f>'CONTRACTACIO 1r TR 2023'!O20+'CONTRACTACIO 2n TR 2023'!O20+'CONTRACTACIO 3r TR 2023'!O20+'CONTRACTACIO 4t TR 2023'!O20</f>
        <v>120591.91</v>
      </c>
      <c r="P20" s="21">
        <f t="shared" si="5"/>
        <v>0.82187437959144927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15000</v>
      </c>
      <c r="E25" s="18">
        <f t="shared" si="12"/>
        <v>18150</v>
      </c>
      <c r="F25" s="19">
        <f t="shared" si="12"/>
        <v>1</v>
      </c>
      <c r="G25" s="16">
        <f t="shared" si="12"/>
        <v>366</v>
      </c>
      <c r="H25" s="17">
        <f t="shared" si="12"/>
        <v>1</v>
      </c>
      <c r="I25" s="18">
        <f t="shared" si="12"/>
        <v>4080948.664214876</v>
      </c>
      <c r="J25" s="18">
        <f t="shared" si="12"/>
        <v>4921463.7399999993</v>
      </c>
      <c r="K25" s="19">
        <f t="shared" si="12"/>
        <v>1.0000000000000002</v>
      </c>
      <c r="L25" s="16">
        <f t="shared" si="12"/>
        <v>165</v>
      </c>
      <c r="M25" s="17">
        <f t="shared" si="12"/>
        <v>1</v>
      </c>
      <c r="N25" s="18">
        <f t="shared" si="12"/>
        <v>122038.12999999999</v>
      </c>
      <c r="O25" s="18">
        <f t="shared" si="12"/>
        <v>146727.91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7</v>
      </c>
      <c r="C34" s="8">
        <f t="shared" ref="C34:C40" si="14">IF(B34,B34/$B$46,"")</f>
        <v>1.3157894736842105E-2</v>
      </c>
      <c r="D34" s="10">
        <f t="shared" ref="D34:D43" si="15">D13+I13+N13+S13+X13+AC13</f>
        <v>1053814.19</v>
      </c>
      <c r="E34" s="11">
        <f t="shared" ref="E34:E43" si="16">E13+J13+O13+T13+Y13+AD13</f>
        <v>1275115.17</v>
      </c>
      <c r="F34" s="21">
        <f t="shared" ref="F34:F40" si="17">IF(E34,E34/$E$46,"")</f>
        <v>0.25069396783442577</v>
      </c>
      <c r="J34" s="99" t="s">
        <v>3</v>
      </c>
      <c r="K34" s="100"/>
      <c r="L34" s="54">
        <f>B25</f>
        <v>1</v>
      </c>
      <c r="M34" s="8">
        <f t="shared" ref="M34:M39" si="18">IF(L34,L34/$L$40,"")</f>
        <v>1.8796992481203006E-3</v>
      </c>
      <c r="N34" s="55">
        <f>D25</f>
        <v>15000</v>
      </c>
      <c r="O34" s="55">
        <f>E25</f>
        <v>18150</v>
      </c>
      <c r="P34" s="56">
        <f t="shared" ref="P34:P39" si="19">IF(O34,O34/$O$40,"")</f>
        <v>3.5683800359733999E-3</v>
      </c>
    </row>
    <row r="35" spans="1:33" s="24" customFormat="1" ht="30" customHeight="1" x14ac:dyDescent="0.3">
      <c r="A35" s="41" t="s">
        <v>18</v>
      </c>
      <c r="B35" s="12">
        <f t="shared" si="13"/>
        <v>1</v>
      </c>
      <c r="C35" s="8">
        <f t="shared" si="14"/>
        <v>1.8796992481203006E-3</v>
      </c>
      <c r="D35" s="13">
        <f t="shared" si="15"/>
        <v>10380</v>
      </c>
      <c r="E35" s="14">
        <f t="shared" si="16"/>
        <v>12559.8</v>
      </c>
      <c r="F35" s="21">
        <f t="shared" si="17"/>
        <v>2.4693189848935928E-3</v>
      </c>
      <c r="J35" s="95" t="s">
        <v>1</v>
      </c>
      <c r="K35" s="96"/>
      <c r="L35" s="57">
        <f>G25</f>
        <v>366</v>
      </c>
      <c r="M35" s="8">
        <f t="shared" si="18"/>
        <v>0.68796992481203012</v>
      </c>
      <c r="N35" s="58">
        <f>I25</f>
        <v>4080948.664214876</v>
      </c>
      <c r="O35" s="58">
        <f>J25</f>
        <v>4921463.7399999993</v>
      </c>
      <c r="P35" s="56">
        <f t="shared" si="19"/>
        <v>0.96758418499079779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165</v>
      </c>
      <c r="M36" s="8">
        <f t="shared" si="18"/>
        <v>0.31015037593984962</v>
      </c>
      <c r="N36" s="58">
        <f>N25</f>
        <v>122038.12999999999</v>
      </c>
      <c r="O36" s="58">
        <f>O25</f>
        <v>146727.91</v>
      </c>
      <c r="P36" s="56">
        <f t="shared" si="19"/>
        <v>2.8847434973228749E-2</v>
      </c>
    </row>
    <row r="37" spans="1:33" ht="30" customHeight="1" x14ac:dyDescent="0.3">
      <c r="A37" s="41" t="s">
        <v>26</v>
      </c>
      <c r="B37" s="12">
        <f t="shared" si="13"/>
        <v>1</v>
      </c>
      <c r="C37" s="8">
        <f t="shared" si="14"/>
        <v>1.8796992481203006E-3</v>
      </c>
      <c r="D37" s="13">
        <f t="shared" si="15"/>
        <v>30000</v>
      </c>
      <c r="E37" s="14">
        <f t="shared" si="16"/>
        <v>36300</v>
      </c>
      <c r="F37" s="21">
        <f t="shared" si="17"/>
        <v>7.1367600719467999E-3</v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3</v>
      </c>
      <c r="C39" s="8">
        <f t="shared" si="14"/>
        <v>5.6390977443609019E-3</v>
      </c>
      <c r="D39" s="13">
        <f t="shared" si="15"/>
        <v>2161115.7000000002</v>
      </c>
      <c r="E39" s="22">
        <f t="shared" si="16"/>
        <v>2614950</v>
      </c>
      <c r="F39" s="21">
        <f t="shared" si="17"/>
        <v>0.51411214187706011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17</v>
      </c>
      <c r="C40" s="8">
        <f t="shared" si="14"/>
        <v>3.1954887218045111E-2</v>
      </c>
      <c r="D40" s="13">
        <f t="shared" si="15"/>
        <v>284299.3</v>
      </c>
      <c r="E40" s="14">
        <f t="shared" si="16"/>
        <v>343430.92</v>
      </c>
      <c r="F40" s="21">
        <f t="shared" si="17"/>
        <v>6.7520222515921643E-2</v>
      </c>
      <c r="G40" s="24"/>
      <c r="H40" s="24"/>
      <c r="I40" s="24"/>
      <c r="J40" s="97" t="s">
        <v>0</v>
      </c>
      <c r="K40" s="98"/>
      <c r="L40" s="79">
        <f>SUM(L34:L39)</f>
        <v>532</v>
      </c>
      <c r="M40" s="17">
        <f>SUM(M34:M39)</f>
        <v>1</v>
      </c>
      <c r="N40" s="80">
        <f>SUM(N34:N39)</f>
        <v>4217986.7942148764</v>
      </c>
      <c r="O40" s="81">
        <f>SUM(O34:O39)</f>
        <v>5086341.6499999994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503</v>
      </c>
      <c r="C41" s="8">
        <f>IF(B41,B41/$B$46,"")</f>
        <v>0.94548872180451127</v>
      </c>
      <c r="D41" s="13">
        <f t="shared" si="15"/>
        <v>678377.60421487608</v>
      </c>
      <c r="E41" s="14">
        <f t="shared" si="16"/>
        <v>803985.76</v>
      </c>
      <c r="F41" s="21">
        <f>IF(E41,E41/$E$46,"")</f>
        <v>0.15806758871575213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532</v>
      </c>
      <c r="C46" s="17">
        <f>SUM(C34:C45)</f>
        <v>1</v>
      </c>
      <c r="D46" s="18">
        <f>SUM(D34:D45)</f>
        <v>4217986.7942148764</v>
      </c>
      <c r="E46" s="18">
        <f>SUM(E34:E45)</f>
        <v>5086341.6499999994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2024-04-30T16:10:38Z</dcterms:modified>
</cp:coreProperties>
</file>