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firstSheet="1" activeTab="4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1Àrea_d_impressió" localSheetId="4">'2023 - CONTRACTACIÓ ANUAL'!$A$1:$AE$49</definedName>
    <definedName name="_2Àrea_d_impressió" localSheetId="0">'CONTRACTACIO 1r TR 2023'!$A$1:$AE$46</definedName>
    <definedName name="_3Àrea_d_impressió" localSheetId="1">'CONTRACTACIO 2n TR 2023'!$A$1:$AE$46</definedName>
    <definedName name="_4Àrea_d_impressió" localSheetId="2">'CONTRACTACIO 3r TR 2023'!$A$1:$AE$46</definedName>
    <definedName name="_5Àrea_d_impressió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/>
  <c r="F44" i="6"/>
  <c r="D44" i="6"/>
  <c r="B44" i="6"/>
  <c r="C44" i="6"/>
  <c r="E44" i="5"/>
  <c r="F44" i="5"/>
  <c r="D44" i="5"/>
  <c r="B44" i="5"/>
  <c r="C44" i="5" s="1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L34" i="1"/>
  <c r="B16" i="7"/>
  <c r="C16" i="7" s="1"/>
  <c r="D16" i="7"/>
  <c r="J24" i="7"/>
  <c r="E24" i="7"/>
  <c r="O24" i="7"/>
  <c r="T24" i="7"/>
  <c r="U24" i="7" s="1"/>
  <c r="Y24" i="7"/>
  <c r="Z24" i="7"/>
  <c r="AD24" i="7"/>
  <c r="AE24" i="7" s="1"/>
  <c r="E13" i="7"/>
  <c r="J13" i="7"/>
  <c r="O13" i="7"/>
  <c r="T13" i="7"/>
  <c r="T25" i="7" s="1"/>
  <c r="O37" i="7" s="1"/>
  <c r="P37" i="7" s="1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D37" i="7" s="1"/>
  <c r="N16" i="7"/>
  <c r="S16" i="7"/>
  <c r="X16" i="7"/>
  <c r="AC16" i="7"/>
  <c r="D13" i="7"/>
  <c r="I13" i="7"/>
  <c r="N13" i="7"/>
  <c r="S13" i="7"/>
  <c r="S25" i="7" s="1"/>
  <c r="N37" i="7" s="1"/>
  <c r="X13" i="7"/>
  <c r="AC13" i="7"/>
  <c r="D20" i="7"/>
  <c r="I20" i="7"/>
  <c r="N20" i="7"/>
  <c r="AC20" i="7"/>
  <c r="S20" i="7"/>
  <c r="X20" i="7"/>
  <c r="X25" i="7" s="1"/>
  <c r="N39" i="7" s="1"/>
  <c r="D21" i="7"/>
  <c r="I21" i="7"/>
  <c r="N21" i="7"/>
  <c r="AC21" i="7"/>
  <c r="S21" i="7"/>
  <c r="X21" i="7"/>
  <c r="I14" i="7"/>
  <c r="N14" i="7"/>
  <c r="D35" i="7" s="1"/>
  <c r="D14" i="7"/>
  <c r="S14" i="7"/>
  <c r="X14" i="7"/>
  <c r="AC14" i="7"/>
  <c r="I15" i="7"/>
  <c r="N15" i="7"/>
  <c r="D15" i="7"/>
  <c r="D36" i="7" s="1"/>
  <c r="S15" i="7"/>
  <c r="X15" i="7"/>
  <c r="AC15" i="7"/>
  <c r="I17" i="7"/>
  <c r="N17" i="7"/>
  <c r="D17" i="7"/>
  <c r="S17" i="7"/>
  <c r="X17" i="7"/>
  <c r="D38" i="7" s="1"/>
  <c r="AC17" i="7"/>
  <c r="AC25" i="7" s="1"/>
  <c r="N38" i="7" s="1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B36" i="7" s="1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C18" i="7" s="1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J25" i="6"/>
  <c r="K20" i="6" s="1"/>
  <c r="E25" i="6"/>
  <c r="F20" i="6" s="1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L35" i="6" s="1"/>
  <c r="B25" i="6"/>
  <c r="C21" i="6" s="1"/>
  <c r="L25" i="6"/>
  <c r="L36" i="6" s="1"/>
  <c r="V25" i="6"/>
  <c r="L38" i="6" s="1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19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3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K24" i="5"/>
  <c r="F24" i="5"/>
  <c r="C24" i="5"/>
  <c r="AE13" i="5"/>
  <c r="AE14" i="5"/>
  <c r="AE15" i="5"/>
  <c r="AE16" i="5"/>
  <c r="AE25" i="5" s="1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K16" i="5"/>
  <c r="K17" i="5"/>
  <c r="H16" i="5"/>
  <c r="H17" i="5"/>
  <c r="H19" i="5"/>
  <c r="F13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21" i="4" s="1"/>
  <c r="M15" i="4"/>
  <c r="M16" i="4"/>
  <c r="M17" i="4"/>
  <c r="M18" i="4"/>
  <c r="M24" i="4"/>
  <c r="J25" i="4"/>
  <c r="O35" i="4" s="1"/>
  <c r="K16" i="4"/>
  <c r="K17" i="4"/>
  <c r="I25" i="4"/>
  <c r="N35" i="4" s="1"/>
  <c r="G25" i="4"/>
  <c r="H13" i="4" s="1"/>
  <c r="H16" i="4"/>
  <c r="H17" i="4"/>
  <c r="E25" i="4"/>
  <c r="F13" i="4" s="1"/>
  <c r="F18" i="4"/>
  <c r="F16" i="4"/>
  <c r="F17" i="4"/>
  <c r="F19" i="4"/>
  <c r="F24" i="4"/>
  <c r="D25" i="4"/>
  <c r="N34" i="4" s="1"/>
  <c r="B25" i="4"/>
  <c r="C13" i="4" s="1"/>
  <c r="C16" i="4"/>
  <c r="C17" i="4"/>
  <c r="C19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/>
  <c r="K22" i="1"/>
  <c r="O25" i="1"/>
  <c r="O36" i="1"/>
  <c r="E25" i="1"/>
  <c r="F20" i="1"/>
  <c r="Y25" i="1"/>
  <c r="O38" i="1"/>
  <c r="I25" i="1"/>
  <c r="N35" i="1"/>
  <c r="N25" i="1"/>
  <c r="N36" i="1"/>
  <c r="D25" i="1"/>
  <c r="N34" i="1"/>
  <c r="X25" i="1"/>
  <c r="N38" i="1"/>
  <c r="G25" i="1"/>
  <c r="H13" i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5" i="1"/>
  <c r="F16" i="1"/>
  <c r="F17" i="1"/>
  <c r="F18" i="1"/>
  <c r="F19" i="1"/>
  <c r="F21" i="1"/>
  <c r="P16" i="1"/>
  <c r="P16" i="5"/>
  <c r="P16" i="4"/>
  <c r="O39" i="1"/>
  <c r="L37" i="4"/>
  <c r="F22" i="1"/>
  <c r="F23" i="1"/>
  <c r="F24" i="1"/>
  <c r="C22" i="1"/>
  <c r="C23" i="1"/>
  <c r="AE25" i="1"/>
  <c r="R25" i="1"/>
  <c r="AB25" i="1"/>
  <c r="O34" i="6"/>
  <c r="F22" i="6"/>
  <c r="C22" i="6"/>
  <c r="R25" i="4"/>
  <c r="W25" i="1"/>
  <c r="F45" i="1"/>
  <c r="M18" i="6"/>
  <c r="M13" i="6"/>
  <c r="P19" i="6"/>
  <c r="P14" i="6"/>
  <c r="Z21" i="6"/>
  <c r="H22" i="6"/>
  <c r="O35" i="6"/>
  <c r="K22" i="6"/>
  <c r="AB25" i="6"/>
  <c r="AE25" i="6"/>
  <c r="M13" i="5"/>
  <c r="AB25" i="5"/>
  <c r="H22" i="5"/>
  <c r="O38" i="5"/>
  <c r="K22" i="5"/>
  <c r="M14" i="4"/>
  <c r="P21" i="4"/>
  <c r="AE25" i="4"/>
  <c r="H19" i="4"/>
  <c r="H22" i="4"/>
  <c r="K22" i="4"/>
  <c r="Z21" i="4"/>
  <c r="U25" i="4"/>
  <c r="AB25" i="4"/>
  <c r="F13" i="1"/>
  <c r="C13" i="1"/>
  <c r="H16" i="1"/>
  <c r="H20" i="1"/>
  <c r="H18" i="1"/>
  <c r="H24" i="1"/>
  <c r="Z25" i="1"/>
  <c r="U25" i="1"/>
  <c r="Z18" i="6"/>
  <c r="C20" i="6"/>
  <c r="C13" i="6"/>
  <c r="F14" i="6"/>
  <c r="K15" i="6"/>
  <c r="R16" i="6"/>
  <c r="R25" i="6"/>
  <c r="U16" i="6"/>
  <c r="U13" i="6"/>
  <c r="U25" i="6"/>
  <c r="H18" i="6"/>
  <c r="H24" i="6"/>
  <c r="H14" i="6"/>
  <c r="K19" i="6"/>
  <c r="K14" i="6"/>
  <c r="K18" i="6"/>
  <c r="K21" i="6"/>
  <c r="K13" i="6"/>
  <c r="F13" i="6"/>
  <c r="W19" i="6"/>
  <c r="K24" i="6"/>
  <c r="F43" i="6"/>
  <c r="D46" i="6"/>
  <c r="H14" i="5"/>
  <c r="H24" i="5"/>
  <c r="H18" i="5"/>
  <c r="K18" i="5"/>
  <c r="K21" i="5"/>
  <c r="P15" i="5"/>
  <c r="P13" i="5"/>
  <c r="P14" i="5"/>
  <c r="H15" i="5"/>
  <c r="W18" i="5"/>
  <c r="Z25" i="5"/>
  <c r="R16" i="5"/>
  <c r="K19" i="5"/>
  <c r="C13" i="5"/>
  <c r="F23" i="7"/>
  <c r="F43" i="5"/>
  <c r="AE21" i="5"/>
  <c r="AE20" i="5"/>
  <c r="C20" i="5"/>
  <c r="F21" i="5"/>
  <c r="F20" i="5"/>
  <c r="P21" i="5"/>
  <c r="B46" i="6"/>
  <c r="C34" i="6" s="1"/>
  <c r="C43" i="6"/>
  <c r="V25" i="7"/>
  <c r="L39" i="7" s="1"/>
  <c r="M39" i="7" s="1"/>
  <c r="Y25" i="7"/>
  <c r="O39" i="7" s="1"/>
  <c r="P39" i="7" s="1"/>
  <c r="P15" i="4"/>
  <c r="H15" i="4"/>
  <c r="H18" i="4"/>
  <c r="H14" i="4"/>
  <c r="K15" i="4"/>
  <c r="K14" i="4"/>
  <c r="C15" i="4"/>
  <c r="F15" i="4"/>
  <c r="P14" i="4"/>
  <c r="P13" i="4"/>
  <c r="P18" i="4"/>
  <c r="H24" i="4"/>
  <c r="K24" i="4"/>
  <c r="C14" i="4"/>
  <c r="F20" i="4"/>
  <c r="K21" i="4"/>
  <c r="H20" i="4"/>
  <c r="W17" i="4"/>
  <c r="O38" i="4"/>
  <c r="Z17" i="4"/>
  <c r="C18" i="4"/>
  <c r="C20" i="4"/>
  <c r="M13" i="4"/>
  <c r="W20" i="4"/>
  <c r="O36" i="4"/>
  <c r="P20" i="4"/>
  <c r="F43" i="4"/>
  <c r="K22" i="7"/>
  <c r="Z14" i="7"/>
  <c r="C24" i="7"/>
  <c r="M15" i="7"/>
  <c r="B45" i="7"/>
  <c r="C36" i="1"/>
  <c r="R17" i="7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6"/>
  <c r="Z25" i="4"/>
  <c r="F15" i="7"/>
  <c r="F22" i="7"/>
  <c r="F36" i="1"/>
  <c r="F39" i="1"/>
  <c r="F40" i="1"/>
  <c r="C43" i="5"/>
  <c r="C36" i="4"/>
  <c r="C43" i="4"/>
  <c r="W25" i="4"/>
  <c r="C45" i="1"/>
  <c r="C37" i="1"/>
  <c r="P38" i="1"/>
  <c r="C39" i="1"/>
  <c r="C15" i="7"/>
  <c r="K24" i="7"/>
  <c r="F37" i="6"/>
  <c r="C37" i="6"/>
  <c r="C35" i="6"/>
  <c r="F35" i="6"/>
  <c r="M37" i="6"/>
  <c r="P37" i="6"/>
  <c r="U16" i="7"/>
  <c r="F45" i="6"/>
  <c r="AB19" i="7"/>
  <c r="C45" i="6"/>
  <c r="P38" i="5"/>
  <c r="AE20" i="7"/>
  <c r="R16" i="7"/>
  <c r="F37" i="5"/>
  <c r="F18" i="7"/>
  <c r="F13" i="7"/>
  <c r="W20" i="7"/>
  <c r="Z21" i="7"/>
  <c r="AE21" i="7"/>
  <c r="AE17" i="7"/>
  <c r="F36" i="4"/>
  <c r="C38" i="4"/>
  <c r="F38" i="4"/>
  <c r="F45" i="4"/>
  <c r="C45" i="4"/>
  <c r="K16" i="7"/>
  <c r="AB20" i="7"/>
  <c r="AB17" i="7"/>
  <c r="R13" i="7"/>
  <c r="M13" i="7"/>
  <c r="P13" i="7"/>
  <c r="P15" i="7"/>
  <c r="P14" i="7"/>
  <c r="M14" i="7"/>
  <c r="H16" i="7"/>
  <c r="H24" i="7"/>
  <c r="P37" i="1"/>
  <c r="M38" i="1"/>
  <c r="P37" i="4"/>
  <c r="P38" i="4"/>
  <c r="M37" i="4"/>
  <c r="M38" i="4"/>
  <c r="M21" i="1"/>
  <c r="M25" i="1"/>
  <c r="P20" i="1"/>
  <c r="P25" i="1"/>
  <c r="D42" i="7"/>
  <c r="K21" i="1"/>
  <c r="K20" i="1"/>
  <c r="H21" i="1"/>
  <c r="L36" i="1"/>
  <c r="F14" i="1"/>
  <c r="F25" i="1"/>
  <c r="O34" i="1"/>
  <c r="D46" i="1"/>
  <c r="B46" i="1"/>
  <c r="H14" i="1"/>
  <c r="L35" i="1"/>
  <c r="C25" i="1"/>
  <c r="N40" i="1"/>
  <c r="O40" i="1"/>
  <c r="P36" i="1"/>
  <c r="E46" i="1"/>
  <c r="F42" i="1"/>
  <c r="K13" i="1"/>
  <c r="K25" i="1"/>
  <c r="L40" i="1"/>
  <c r="M34" i="1"/>
  <c r="C35" i="1"/>
  <c r="C42" i="1"/>
  <c r="H25" i="1"/>
  <c r="M36" i="1"/>
  <c r="F34" i="1"/>
  <c r="F41" i="1"/>
  <c r="M35" i="1"/>
  <c r="M40" i="1"/>
  <c r="C34" i="1"/>
  <c r="C41" i="1"/>
  <c r="P35" i="1"/>
  <c r="P34" i="1"/>
  <c r="F35" i="1"/>
  <c r="C46" i="1"/>
  <c r="F46" i="1"/>
  <c r="P40" i="1"/>
  <c r="M24" i="5" l="1"/>
  <c r="M21" i="5"/>
  <c r="M21" i="6"/>
  <c r="P21" i="6"/>
  <c r="F25" i="6"/>
  <c r="L34" i="6"/>
  <c r="C42" i="6"/>
  <c r="C25" i="6"/>
  <c r="P20" i="6"/>
  <c r="P25" i="6" s="1"/>
  <c r="O40" i="6"/>
  <c r="P35" i="6" s="1"/>
  <c r="M20" i="6"/>
  <c r="M25" i="6" s="1"/>
  <c r="H19" i="6"/>
  <c r="H20" i="6"/>
  <c r="H13" i="6"/>
  <c r="C41" i="6"/>
  <c r="C40" i="6"/>
  <c r="C39" i="6"/>
  <c r="E39" i="7"/>
  <c r="AD25" i="7"/>
  <c r="O38" i="7" s="1"/>
  <c r="E46" i="6"/>
  <c r="F42" i="6" s="1"/>
  <c r="N40" i="6"/>
  <c r="W18" i="6"/>
  <c r="W25" i="6" s="1"/>
  <c r="C36" i="6"/>
  <c r="H15" i="6"/>
  <c r="K25" i="6"/>
  <c r="L40" i="6"/>
  <c r="M35" i="6" s="1"/>
  <c r="D45" i="7"/>
  <c r="M20" i="5"/>
  <c r="P20" i="5"/>
  <c r="M19" i="5"/>
  <c r="K20" i="5"/>
  <c r="L35" i="5"/>
  <c r="L40" i="5" s="1"/>
  <c r="M34" i="5" s="1"/>
  <c r="H20" i="5"/>
  <c r="H25" i="5" s="1"/>
  <c r="H21" i="5"/>
  <c r="F14" i="5"/>
  <c r="F25" i="5" s="1"/>
  <c r="B25" i="7"/>
  <c r="C14" i="7" s="1"/>
  <c r="C14" i="5"/>
  <c r="E42" i="7"/>
  <c r="D46" i="5"/>
  <c r="P19" i="5"/>
  <c r="P18" i="5"/>
  <c r="E44" i="7"/>
  <c r="F44" i="7" s="1"/>
  <c r="AA25" i="7"/>
  <c r="E45" i="7"/>
  <c r="E37" i="7"/>
  <c r="F37" i="7" s="1"/>
  <c r="E38" i="7"/>
  <c r="F38" i="7" s="1"/>
  <c r="E34" i="7"/>
  <c r="U13" i="7"/>
  <c r="B38" i="7"/>
  <c r="C38" i="7" s="1"/>
  <c r="B46" i="5"/>
  <c r="C45" i="5" s="1"/>
  <c r="W25" i="5"/>
  <c r="B42" i="7"/>
  <c r="AE16" i="7"/>
  <c r="E41" i="7"/>
  <c r="B37" i="7"/>
  <c r="C37" i="7" s="1"/>
  <c r="E36" i="7"/>
  <c r="Q25" i="7"/>
  <c r="L37" i="7" s="1"/>
  <c r="M37" i="7" s="1"/>
  <c r="R25" i="5"/>
  <c r="C39" i="5"/>
  <c r="D44" i="7"/>
  <c r="D43" i="7"/>
  <c r="J25" i="7"/>
  <c r="K15" i="7" s="1"/>
  <c r="B44" i="7"/>
  <c r="C44" i="7" s="1"/>
  <c r="B43" i="7"/>
  <c r="C43" i="7" s="1"/>
  <c r="D39" i="7"/>
  <c r="E43" i="7"/>
  <c r="F43" i="7" s="1"/>
  <c r="N25" i="7"/>
  <c r="N36" i="7" s="1"/>
  <c r="Z25" i="7"/>
  <c r="U25" i="7"/>
  <c r="R25" i="7"/>
  <c r="W25" i="7"/>
  <c r="B35" i="7"/>
  <c r="C25" i="5"/>
  <c r="B40" i="7"/>
  <c r="E35" i="7"/>
  <c r="E46" i="5"/>
  <c r="M18" i="5"/>
  <c r="B39" i="7"/>
  <c r="K13" i="5"/>
  <c r="K14" i="5"/>
  <c r="K15" i="5"/>
  <c r="O40" i="5"/>
  <c r="P35" i="5" s="1"/>
  <c r="E25" i="7"/>
  <c r="F20" i="7" s="1"/>
  <c r="N40" i="5"/>
  <c r="D40" i="7"/>
  <c r="L36" i="4"/>
  <c r="M20" i="4"/>
  <c r="M19" i="4"/>
  <c r="M25" i="4" s="1"/>
  <c r="L25" i="7"/>
  <c r="M20" i="7" s="1"/>
  <c r="E40" i="7"/>
  <c r="K20" i="4"/>
  <c r="K19" i="4"/>
  <c r="I25" i="7"/>
  <c r="N35" i="7" s="1"/>
  <c r="P25" i="4"/>
  <c r="O25" i="7"/>
  <c r="P18" i="7" s="1"/>
  <c r="D41" i="7"/>
  <c r="B41" i="7"/>
  <c r="F21" i="4"/>
  <c r="C21" i="4"/>
  <c r="H21" i="4"/>
  <c r="H25" i="4" s="1"/>
  <c r="E46" i="4"/>
  <c r="F40" i="4" s="1"/>
  <c r="K18" i="4"/>
  <c r="K13" i="4"/>
  <c r="D46" i="4"/>
  <c r="G25" i="7"/>
  <c r="H15" i="7" s="1"/>
  <c r="L35" i="4"/>
  <c r="O34" i="4"/>
  <c r="O40" i="4" s="1"/>
  <c r="F14" i="4"/>
  <c r="B34" i="7"/>
  <c r="B46" i="4"/>
  <c r="C40" i="4" s="1"/>
  <c r="L34" i="4"/>
  <c r="C25" i="4"/>
  <c r="D34" i="7"/>
  <c r="N40" i="4"/>
  <c r="D25" i="7"/>
  <c r="N34" i="7" s="1"/>
  <c r="C13" i="7"/>
  <c r="M25" i="5" l="1"/>
  <c r="M24" i="7"/>
  <c r="P24" i="7"/>
  <c r="P38" i="6"/>
  <c r="P34" i="6"/>
  <c r="P36" i="6"/>
  <c r="M36" i="6"/>
  <c r="H25" i="6"/>
  <c r="F40" i="6"/>
  <c r="F41" i="6"/>
  <c r="M34" i="6"/>
  <c r="C21" i="7"/>
  <c r="F36" i="6"/>
  <c r="C46" i="6"/>
  <c r="F34" i="6"/>
  <c r="F39" i="6"/>
  <c r="AE18" i="7"/>
  <c r="AE25" i="7" s="1"/>
  <c r="L38" i="7"/>
  <c r="AB18" i="7"/>
  <c r="AB25" i="7" s="1"/>
  <c r="M38" i="6"/>
  <c r="K14" i="7"/>
  <c r="K21" i="7"/>
  <c r="K18" i="7"/>
  <c r="K20" i="7"/>
  <c r="F41" i="5"/>
  <c r="F45" i="5"/>
  <c r="C34" i="5"/>
  <c r="C41" i="5"/>
  <c r="C20" i="7"/>
  <c r="C25" i="7" s="1"/>
  <c r="L34" i="7"/>
  <c r="C42" i="5"/>
  <c r="F35" i="5"/>
  <c r="F42" i="5"/>
  <c r="F40" i="5"/>
  <c r="P25" i="5"/>
  <c r="C40" i="5"/>
  <c r="C35" i="5"/>
  <c r="C36" i="5"/>
  <c r="F14" i="7"/>
  <c r="K13" i="7"/>
  <c r="K19" i="7"/>
  <c r="O35" i="7"/>
  <c r="B46" i="7"/>
  <c r="K25" i="5"/>
  <c r="M35" i="5"/>
  <c r="L36" i="7"/>
  <c r="M36" i="5"/>
  <c r="O34" i="7"/>
  <c r="F21" i="7"/>
  <c r="P36" i="5"/>
  <c r="F36" i="5"/>
  <c r="F34" i="5"/>
  <c r="F39" i="5"/>
  <c r="M19" i="7"/>
  <c r="M18" i="7"/>
  <c r="N40" i="7"/>
  <c r="P34" i="5"/>
  <c r="P21" i="7"/>
  <c r="P19" i="7"/>
  <c r="M21" i="7"/>
  <c r="E46" i="7"/>
  <c r="F45" i="7" s="1"/>
  <c r="H21" i="7"/>
  <c r="H19" i="7"/>
  <c r="P20" i="7"/>
  <c r="O36" i="7"/>
  <c r="D46" i="7"/>
  <c r="F34" i="4"/>
  <c r="F41" i="4"/>
  <c r="K25" i="4"/>
  <c r="C35" i="4"/>
  <c r="C41" i="4"/>
  <c r="P34" i="4"/>
  <c r="P36" i="4"/>
  <c r="P35" i="4"/>
  <c r="F25" i="4"/>
  <c r="C42" i="4"/>
  <c r="F39" i="4"/>
  <c r="F42" i="4"/>
  <c r="F35" i="4"/>
  <c r="H20" i="7"/>
  <c r="L35" i="7"/>
  <c r="H18" i="7"/>
  <c r="H14" i="7"/>
  <c r="L40" i="4"/>
  <c r="C39" i="4"/>
  <c r="H13" i="7"/>
  <c r="C34" i="4"/>
  <c r="P40" i="6" l="1"/>
  <c r="M40" i="6"/>
  <c r="F25" i="7"/>
  <c r="F46" i="6"/>
  <c r="C35" i="7"/>
  <c r="C45" i="7"/>
  <c r="K25" i="7"/>
  <c r="C46" i="5"/>
  <c r="C39" i="7"/>
  <c r="C40" i="7"/>
  <c r="F46" i="5"/>
  <c r="C42" i="7"/>
  <c r="C36" i="7"/>
  <c r="C34" i="7"/>
  <c r="C41" i="7"/>
  <c r="L40" i="7"/>
  <c r="M36" i="7" s="1"/>
  <c r="M40" i="5"/>
  <c r="M25" i="7"/>
  <c r="O40" i="7"/>
  <c r="P40" i="5"/>
  <c r="F34" i="7"/>
  <c r="F36" i="7"/>
  <c r="F42" i="7"/>
  <c r="F41" i="7"/>
  <c r="F39" i="7"/>
  <c r="F35" i="7"/>
  <c r="P25" i="7"/>
  <c r="F40" i="7"/>
  <c r="P40" i="4"/>
  <c r="F46" i="4"/>
  <c r="M34" i="4"/>
  <c r="M36" i="4"/>
  <c r="C46" i="4"/>
  <c r="M35" i="4"/>
  <c r="H25" i="7"/>
  <c r="M38" i="7" l="1"/>
  <c r="P34" i="7"/>
  <c r="P38" i="7"/>
  <c r="M35" i="7"/>
  <c r="C46" i="7"/>
  <c r="M34" i="7"/>
  <c r="P36" i="7"/>
  <c r="P35" i="7"/>
  <c r="F46" i="7"/>
  <c r="M40" i="4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<sst xmlns="http://schemas.openxmlformats.org/spreadsheetml/2006/main" count="457" uniqueCount="62">
  <si>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</si>
  <si>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</si>
  <si>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</si>
  <si>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</si>
  <si>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</si>
  <si>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</si>
  <si>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</si>
  <si>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</si>
  <si>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</si>
  <si>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</si>
  <si>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</si>
  <si>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</si>
  <si>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</si>
  <si>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</si>
  <si>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</si>
  <si>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</si>
  <si>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</si>
  <si>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</si>
  <si>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</si>
  <si>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</si>
  <si>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indexed="8"/>
        <rFont val="Arial"/>
        <family val="2"/>
      </rPr>
      <t xml:space="preserve">                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</si>
  <si>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</si>
  <si>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</si>
  <si>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</si>
  <si>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</si>
  <si>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</si>
  <si>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</si>
  <si>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</si>
  <si>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</si>
  <si>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</si>
  <si>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</si>
  <si>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</si>
  <si>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</si>
  <si>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</si>
  <si>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</si>
  <si>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indexed="10"/>
        <rFont val="Arial"/>
        <family val="2"/>
      </rPr>
      <t>*</t>
    </r>
  </si>
  <si>
    <r>
      <rPr>
        <b/>
        <sz val="10"/>
        <color indexed="8"/>
        <rFont val="Symbol"/>
        <family val="1"/>
        <charset val="2"/>
      </rPr>
      <t xml:space="preserve">® </t>
    </r>
    <r>
      <rPr>
        <b/>
        <sz val="10"/>
        <color indexed="8"/>
        <rFont val="Arial"/>
        <family val="2"/>
      </rPr>
      <t xml:space="preserve">Els lots es comptabilitzen com a contractes independents.
</t>
    </r>
    <r>
      <rPr>
        <b/>
        <sz val="10"/>
        <color indexed="8"/>
        <rFont val="Symbol"/>
        <family val="1"/>
        <charset val="2"/>
      </rPr>
      <t>®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</si>
  <si>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</si>
  <si>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</si>
  <si>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</si>
  <si>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</si>
  <si>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</si>
  <si>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</si>
  <si>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indexed="8"/>
        <rFont val="Arial"/>
        <family val="2"/>
      </rPr>
      <t>(sense iva)</t>
    </r>
  </si>
  <si>
    <r>
      <t xml:space="preserve">Preu net             </t>
    </r>
    <r>
      <rPr>
        <b/>
        <i/>
        <sz val="9"/>
        <color indexed="8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</si>
  <si>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</si>
  <si>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</si>
  <si>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</si>
  <si>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</si>
  <si>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</si>
  <si>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</si>
  <si>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indexed="1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</si>
  <si>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</si>
  <si>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</si>
  <si>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</si>
  <si>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</si>
  <si>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</si>
  <si>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</si>
  <si>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</si>
  <si>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</si>
  <si>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</si>
  <si>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Barcelona Esports (IBE)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</si>
</sst>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.5"/>
      <color indexed="8"/>
      <name val="Arial"/>
      <family val="2"/>
    </font>
    <font>
      <b/>
      <sz val="10"/>
      <color indexed="8"/>
      <name val="Symbol"/>
      <family val="1"/>
      <charset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0070C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43" applyNumberFormat="0" applyAlignment="0" applyProtection="0"/>
    <xf numFmtId="0" fontId="16" fillId="22" borderId="44" applyNumberFormat="0" applyAlignment="0" applyProtection="0"/>
    <xf numFmtId="0" fontId="17" fillId="0" borderId="45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9" borderId="43" applyNumberFormat="0" applyAlignment="0" applyProtection="0"/>
    <xf numFmtId="0" fontId="20" fillId="30" borderId="0" applyNumberFormat="0" applyBorder="0" applyAlignment="0" applyProtection="0"/>
    <xf numFmtId="44" fontId="12" fillId="0" borderId="0" applyFont="0" applyFill="0" applyBorder="0" applyAlignment="0" applyProtection="0"/>
    <xf numFmtId="0" fontId="21" fillId="31" borderId="0" applyNumberFormat="0" applyBorder="0" applyAlignment="0" applyProtection="0"/>
    <xf numFmtId="0" fontId="9" fillId="0" borderId="0"/>
    <xf numFmtId="0" fontId="10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9" fontId="12" fillId="0" borderId="0" applyFont="0" applyFill="0" applyBorder="0" applyAlignment="0" applyProtection="0"/>
    <xf numFmtId="0" fontId="22" fillId="21" borderId="4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1" applyNumberFormat="0" applyFill="0" applyAlignment="0" applyProtection="0"/>
  </cellStyleXfs>
  <cellXfs count="175">
    <xf numFmtId="0" fontId="0" fillId="0" borderId="0" xfId="0"/>
    <xf numFmtId="3" fontId="30" fillId="0" borderId="1" xfId="0" applyNumberFormat="1" applyFont="1" applyBorder="1" applyAlignment="1" applyProtection="1">
      <alignment horizontal="center" vertical="center"/>
      <protection locked="0"/>
    </xf>
    <xf numFmtId="3" fontId="30" fillId="0" borderId="2" xfId="0" applyNumberFormat="1" applyFont="1" applyBorder="1" applyAlignment="1" applyProtection="1">
      <alignment horizontal="center" vertical="center"/>
      <protection locked="0"/>
    </xf>
    <xf numFmtId="3" fontId="30" fillId="0" borderId="2" xfId="0" quotePrefix="1" applyNumberFormat="1" applyFont="1" applyBorder="1" applyAlignment="1" applyProtection="1">
      <alignment horizontal="center" vertical="center"/>
      <protection locked="0"/>
    </xf>
    <xf numFmtId="165" fontId="30" fillId="0" borderId="3" xfId="0" applyNumberFormat="1" applyFont="1" applyBorder="1" applyAlignment="1" applyProtection="1">
      <alignment horizontal="right" vertical="center"/>
      <protection locked="0"/>
    </xf>
    <xf numFmtId="165" fontId="30" fillId="0" borderId="4" xfId="0" applyNumberFormat="1" applyFont="1" applyFill="1" applyBorder="1" applyAlignment="1" applyProtection="1">
      <alignment horizontal="right" vertical="center"/>
      <protection locked="0"/>
    </xf>
    <xf numFmtId="165" fontId="30" fillId="0" borderId="5" xfId="0" applyNumberFormat="1" applyFont="1" applyBorder="1" applyAlignment="1" applyProtection="1">
      <alignment horizontal="right" vertical="center"/>
      <protection locked="0"/>
    </xf>
    <xf numFmtId="165" fontId="30" fillId="0" borderId="6" xfId="0" applyNumberFormat="1" applyFont="1" applyFill="1" applyBorder="1" applyAlignment="1" applyProtection="1">
      <alignment horizontal="right" vertical="center"/>
      <protection locked="0"/>
    </xf>
    <xf numFmtId="10" fontId="30" fillId="0" borderId="3" xfId="0" applyNumberFormat="1" applyFont="1" applyBorder="1" applyAlignment="1" applyProtection="1">
      <alignment horizontal="center" vertical="center"/>
    </xf>
    <xf numFmtId="3" fontId="30" fillId="0" borderId="1" xfId="0" applyNumberFormat="1" applyFont="1" applyBorder="1" applyAlignment="1" applyProtection="1">
      <alignment horizontal="center" vertical="center"/>
    </xf>
    <xf numFmtId="165" fontId="30" fillId="0" borderId="3" xfId="0" applyNumberFormat="1" applyFont="1" applyBorder="1" applyAlignment="1" applyProtection="1">
      <alignment horizontal="right" vertical="center"/>
    </xf>
    <xf numFmtId="165" fontId="30" fillId="0" borderId="4" xfId="0" applyNumberFormat="1" applyFont="1" applyFill="1" applyBorder="1" applyAlignment="1" applyProtection="1">
      <alignment horizontal="right" vertical="center"/>
    </xf>
    <xf numFmtId="3" fontId="30" fillId="0" borderId="2" xfId="0" applyNumberFormat="1" applyFont="1" applyBorder="1" applyAlignment="1" applyProtection="1">
      <alignment horizontal="center" vertical="center"/>
    </xf>
    <xf numFmtId="165" fontId="30" fillId="0" borderId="5" xfId="0" applyNumberFormat="1" applyFont="1" applyBorder="1" applyAlignment="1" applyProtection="1">
      <alignment horizontal="right" vertical="center"/>
    </xf>
    <xf numFmtId="165" fontId="30" fillId="0" borderId="6" xfId="0" applyNumberFormat="1" applyFont="1" applyFill="1" applyBorder="1" applyAlignment="1" applyProtection="1">
      <alignment horizontal="right" vertical="center"/>
    </xf>
    <xf numFmtId="3" fontId="30" fillId="0" borderId="2" xfId="0" quotePrefix="1" applyNumberFormat="1" applyFont="1" applyBorder="1" applyAlignment="1" applyProtection="1">
      <alignment horizontal="center" vertical="center"/>
    </xf>
    <xf numFmtId="3" fontId="31" fillId="0" borderId="7" xfId="0" applyNumberFormat="1" applyFont="1" applyBorder="1" applyAlignment="1" applyProtection="1">
      <alignment horizontal="center" vertical="center"/>
    </xf>
    <xf numFmtId="10" fontId="31" fillId="0" borderId="8" xfId="50" applyNumberFormat="1" applyFont="1" applyBorder="1" applyAlignment="1" applyProtection="1">
      <alignment horizontal="center" vertical="center"/>
    </xf>
    <xf numFmtId="165" fontId="31" fillId="0" borderId="9" xfId="0" applyNumberFormat="1" applyFont="1" applyBorder="1" applyAlignment="1" applyProtection="1">
      <alignment horizontal="right" vertical="center"/>
    </xf>
    <xf numFmtId="10" fontId="31" fillId="0" borderId="10" xfId="0" applyNumberFormat="1" applyFont="1" applyBorder="1" applyAlignment="1" applyProtection="1">
      <alignment horizontal="center" vertical="center"/>
    </xf>
    <xf numFmtId="10" fontId="30" fillId="0" borderId="5" xfId="50" applyNumberFormat="1" applyFont="1" applyBorder="1" applyAlignment="1" applyProtection="1">
      <alignment horizontal="center" vertical="center"/>
    </xf>
    <xf numFmtId="10" fontId="30" fillId="0" borderId="11" xfId="0" applyNumberFormat="1" applyFont="1" applyBorder="1" applyAlignment="1" applyProtection="1">
      <alignment horizontal="center" vertical="center"/>
    </xf>
    <xf numFmtId="165" fontId="30" fillId="0" borderId="6" xfId="0" quotePrefix="1" applyNumberFormat="1" applyFont="1" applyFill="1" applyBorder="1" applyAlignment="1" applyProtection="1">
      <alignment horizontal="right" vertical="center"/>
    </xf>
    <xf numFmtId="165" fontId="30" fillId="0" borderId="6" xfId="0" applyNumberFormat="1" applyFont="1" applyBorder="1" applyAlignment="1" applyProtection="1">
      <alignment horizontal="right" vertical="center"/>
    </xf>
    <xf numFmtId="0" fontId="32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</xf>
    <xf numFmtId="0" fontId="0" fillId="33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3" fillId="33" borderId="0" xfId="0" applyFont="1" applyFill="1" applyAlignment="1" applyProtection="1">
      <alignment vertical="center"/>
    </xf>
    <xf numFmtId="0" fontId="34" fillId="33" borderId="0" xfId="0" applyFont="1" applyFill="1" applyAlignment="1" applyProtection="1">
      <alignment vertical="center"/>
    </xf>
    <xf numFmtId="0" fontId="35" fillId="33" borderId="0" xfId="0" applyFont="1" applyFill="1" applyAlignment="1" applyProtection="1">
      <alignment vertical="center"/>
    </xf>
    <xf numFmtId="0" fontId="36" fillId="33" borderId="0" xfId="0" applyFont="1" applyFill="1" applyAlignment="1" applyProtection="1">
      <alignment vertical="center"/>
    </xf>
    <xf numFmtId="0" fontId="37" fillId="33" borderId="0" xfId="0" applyFont="1" applyFill="1" applyAlignment="1" applyProtection="1">
      <alignment vertical="center"/>
    </xf>
    <xf numFmtId="0" fontId="0" fillId="33" borderId="0" xfId="0" applyFont="1" applyFill="1" applyAlignment="1" applyProtection="1">
      <alignment vertical="center"/>
    </xf>
    <xf numFmtId="0" fontId="38" fillId="0" borderId="12" xfId="0" applyFont="1" applyBorder="1" applyAlignment="1" applyProtection="1">
      <alignment horizontal="center" vertical="center"/>
    </xf>
    <xf numFmtId="0" fontId="39" fillId="0" borderId="13" xfId="0" quotePrefix="1" applyFont="1" applyBorder="1" applyAlignment="1" applyProtection="1">
      <alignment horizontal="center" vertical="center" wrapText="1"/>
    </xf>
    <xf numFmtId="0" fontId="38" fillId="0" borderId="13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9" fillId="0" borderId="15" xfId="0" quotePrefix="1" applyFont="1" applyBorder="1" applyAlignment="1" applyProtection="1">
      <alignment horizontal="center" vertical="center" wrapText="1"/>
    </xf>
    <xf numFmtId="0" fontId="38" fillId="0" borderId="16" xfId="0" applyFont="1" applyBorder="1" applyAlignment="1" applyProtection="1">
      <alignment horizontal="center" vertical="center"/>
    </xf>
    <xf numFmtId="0" fontId="39" fillId="0" borderId="17" xfId="0" quotePrefix="1" applyFont="1" applyBorder="1" applyAlignment="1" applyProtection="1">
      <alignment horizontal="center" vertical="center" wrapText="1"/>
    </xf>
    <xf numFmtId="0" fontId="30" fillId="33" borderId="18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33" borderId="19" xfId="0" applyFont="1" applyFill="1" applyBorder="1" applyAlignment="1" applyProtection="1">
      <alignment vertical="center"/>
    </xf>
    <xf numFmtId="0" fontId="30" fillId="33" borderId="20" xfId="0" applyFont="1" applyFill="1" applyBorder="1" applyAlignment="1" applyProtection="1">
      <alignment vertical="center"/>
    </xf>
    <xf numFmtId="0" fontId="30" fillId="33" borderId="21" xfId="0" applyFont="1" applyFill="1" applyBorder="1" applyAlignment="1" applyProtection="1">
      <alignment vertical="center"/>
    </xf>
    <xf numFmtId="0" fontId="40" fillId="33" borderId="2" xfId="0" applyFont="1" applyFill="1" applyBorder="1" applyAlignment="1" applyProtection="1">
      <alignment vertical="center" wrapText="1"/>
    </xf>
    <xf numFmtId="0" fontId="41" fillId="33" borderId="0" xfId="0" applyFont="1" applyFill="1" applyBorder="1" applyAlignment="1" applyProtection="1">
      <alignment vertical="center" wrapText="1"/>
    </xf>
    <xf numFmtId="0" fontId="42" fillId="33" borderId="0" xfId="0" applyFont="1" applyFill="1" applyBorder="1" applyAlignment="1" applyProtection="1">
      <alignment vertical="center" wrapText="1"/>
    </xf>
    <xf numFmtId="0" fontId="0" fillId="33" borderId="0" xfId="0" applyFill="1" applyBorder="1" applyAlignment="1" applyProtection="1">
      <alignment vertical="center" wrapText="1"/>
    </xf>
    <xf numFmtId="4" fontId="40" fillId="33" borderId="0" xfId="0" applyNumberFormat="1" applyFont="1" applyFill="1" applyBorder="1" applyAlignment="1" applyProtection="1">
      <alignment horizontal="center" vertical="center" wrapText="1"/>
    </xf>
    <xf numFmtId="0" fontId="41" fillId="33" borderId="0" xfId="0" applyFont="1" applyFill="1" applyBorder="1" applyAlignment="1" applyProtection="1">
      <alignment horizontal="center" vertical="center" wrapText="1"/>
    </xf>
    <xf numFmtId="0" fontId="40" fillId="33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3" borderId="0" xfId="0" applyFill="1" applyAlignment="1" applyProtection="1">
      <alignment vertical="center" wrapText="1"/>
    </xf>
    <xf numFmtId="0" fontId="39" fillId="0" borderId="12" xfId="0" applyFont="1" applyBorder="1" applyAlignment="1" applyProtection="1">
      <alignment horizontal="center" vertical="center" wrapText="1"/>
    </xf>
    <xf numFmtId="0" fontId="38" fillId="0" borderId="15" xfId="0" quotePrefix="1" applyFont="1" applyBorder="1" applyAlignment="1" applyProtection="1">
      <alignment horizontal="center" vertical="center" wrapText="1"/>
    </xf>
    <xf numFmtId="3" fontId="30" fillId="0" borderId="22" xfId="0" applyNumberFormat="1" applyFont="1" applyBorder="1" applyAlignment="1" applyProtection="1">
      <alignment horizontal="center" vertical="center"/>
    </xf>
    <xf numFmtId="165" fontId="30" fillId="0" borderId="3" xfId="0" applyNumberFormat="1" applyFont="1" applyBorder="1" applyAlignment="1" applyProtection="1">
      <alignment vertical="center"/>
    </xf>
    <xf numFmtId="10" fontId="30" fillId="0" borderId="11" xfId="50" applyNumberFormat="1" applyFont="1" applyBorder="1" applyAlignment="1" applyProtection="1">
      <alignment horizontal="center" vertical="center"/>
    </xf>
    <xf numFmtId="3" fontId="30" fillId="0" borderId="23" xfId="0" applyNumberFormat="1" applyFont="1" applyBorder="1" applyAlignment="1" applyProtection="1">
      <alignment horizontal="center" vertical="center"/>
    </xf>
    <xf numFmtId="165" fontId="30" fillId="0" borderId="5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33" borderId="0" xfId="0" applyNumberFormat="1" applyFill="1" applyAlignment="1" applyProtection="1">
      <alignment vertical="center"/>
    </xf>
    <xf numFmtId="0" fontId="31" fillId="33" borderId="24" xfId="0" applyFont="1" applyFill="1" applyBorder="1" applyAlignment="1" applyProtection="1">
      <alignment vertical="center"/>
    </xf>
    <xf numFmtId="0" fontId="0" fillId="33" borderId="0" xfId="0" applyFill="1" applyBorder="1" applyAlignment="1" applyProtection="1">
      <alignment vertical="center"/>
    </xf>
    <xf numFmtId="10" fontId="7" fillId="0" borderId="5" xfId="50" applyNumberFormat="1" applyFont="1" applyBorder="1" applyAlignment="1" applyProtection="1">
      <alignment horizontal="center" vertical="center"/>
    </xf>
    <xf numFmtId="10" fontId="7" fillId="0" borderId="11" xfId="0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165" fontId="7" fillId="0" borderId="6" xfId="0" applyNumberFormat="1" applyFont="1" applyFill="1" applyBorder="1" applyAlignment="1" applyProtection="1">
      <alignment horizontal="right" vertical="center"/>
      <protection locked="0"/>
    </xf>
    <xf numFmtId="3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vertical="center" wrapText="1"/>
    </xf>
    <xf numFmtId="0" fontId="43" fillId="33" borderId="0" xfId="0" applyFont="1" applyFill="1" applyAlignment="1" applyProtection="1">
      <alignment vertical="center"/>
    </xf>
    <xf numFmtId="0" fontId="35" fillId="33" borderId="0" xfId="0" applyFont="1" applyFill="1" applyAlignment="1" applyProtection="1">
      <alignment horizontal="left" vertical="center"/>
    </xf>
    <xf numFmtId="0" fontId="0" fillId="33" borderId="0" xfId="0" applyFill="1" applyAlignment="1" applyProtection="1">
      <alignment horizontal="left" vertical="center"/>
    </xf>
    <xf numFmtId="0" fontId="7" fillId="33" borderId="20" xfId="0" applyFont="1" applyFill="1" applyBorder="1" applyAlignment="1" applyProtection="1">
      <alignment vertical="center"/>
    </xf>
    <xf numFmtId="165" fontId="7" fillId="0" borderId="5" xfId="0" applyNumberFormat="1" applyFont="1" applyBorder="1" applyAlignment="1" applyProtection="1">
      <alignment horizontal="right" vertical="center"/>
    </xf>
    <xf numFmtId="165" fontId="7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33" borderId="21" xfId="0" applyFont="1" applyFill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horizontal="center" vertical="center"/>
    </xf>
    <xf numFmtId="0" fontId="31" fillId="33" borderId="25" xfId="0" applyFont="1" applyFill="1" applyBorder="1" applyAlignment="1" applyProtection="1">
      <alignment vertical="center"/>
    </xf>
    <xf numFmtId="3" fontId="31" fillId="0" borderId="26" xfId="0" applyNumberFormat="1" applyFont="1" applyBorder="1" applyAlignment="1" applyProtection="1">
      <alignment horizontal="center" vertical="center"/>
    </xf>
    <xf numFmtId="165" fontId="31" fillId="0" borderId="8" xfId="0" applyNumberFormat="1" applyFont="1" applyBorder="1" applyAlignment="1" applyProtection="1">
      <alignment vertical="center"/>
    </xf>
    <xf numFmtId="165" fontId="31" fillId="0" borderId="27" xfId="50" applyNumberFormat="1" applyFont="1" applyBorder="1" applyAlignment="1" applyProtection="1">
      <alignment vertical="center"/>
    </xf>
    <xf numFmtId="10" fontId="31" fillId="0" borderId="28" xfId="50" applyNumberFormat="1" applyFont="1" applyBorder="1" applyAlignment="1" applyProtection="1">
      <alignment horizontal="center" vertical="center"/>
    </xf>
    <xf numFmtId="0" fontId="39" fillId="33" borderId="0" xfId="0" applyFont="1" applyFill="1" applyBorder="1" applyAlignment="1" applyProtection="1">
      <alignment vertical="center" wrapText="1"/>
    </xf>
    <xf numFmtId="0" fontId="44" fillId="33" borderId="0" xfId="0" applyFont="1" applyFill="1" applyAlignment="1" applyProtection="1">
      <alignment vertical="center"/>
    </xf>
    <xf numFmtId="0" fontId="39" fillId="33" borderId="0" xfId="0" applyFont="1" applyFill="1" applyBorder="1" applyAlignment="1" applyProtection="1">
      <alignment vertical="center" wrapText="1"/>
    </xf>
    <xf numFmtId="0" fontId="45" fillId="33" borderId="6" xfId="0" applyFont="1" applyFill="1" applyBorder="1" applyAlignment="1" applyProtection="1">
      <alignment vertical="center"/>
    </xf>
    <xf numFmtId="14" fontId="45" fillId="33" borderId="23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</xf>
    <xf numFmtId="0" fontId="32" fillId="33" borderId="0" xfId="0" applyFont="1" applyFill="1" applyAlignment="1" applyProtection="1">
      <alignment horizontal="left" vertical="center"/>
    </xf>
    <xf numFmtId="0" fontId="7" fillId="33" borderId="21" xfId="0" applyFont="1" applyFill="1" applyBorder="1" applyAlignment="1" applyProtection="1">
      <alignment vertical="center" wrapText="1"/>
    </xf>
    <xf numFmtId="0" fontId="30" fillId="33" borderId="2" xfId="0" applyFont="1" applyFill="1" applyBorder="1" applyAlignment="1" applyProtection="1">
      <alignment vertical="center" wrapText="1"/>
    </xf>
    <xf numFmtId="0" fontId="39" fillId="33" borderId="0" xfId="0" applyFont="1" applyFill="1" applyBorder="1" applyAlignment="1" applyProtection="1">
      <alignment vertical="center" wrapText="1"/>
    </xf>
    <xf numFmtId="0" fontId="7" fillId="33" borderId="21" xfId="0" applyFont="1" applyFill="1" applyBorder="1" applyAlignment="1" applyProtection="1">
      <alignment horizontal="left" vertical="center" wrapText="1"/>
    </xf>
    <xf numFmtId="44" fontId="7" fillId="0" borderId="5" xfId="44" applyFont="1" applyBorder="1" applyAlignment="1" applyProtection="1">
      <alignment horizontal="right" vertical="center"/>
      <protection locked="0"/>
    </xf>
    <xf numFmtId="4" fontId="9" fillId="0" borderId="5" xfId="46" applyNumberFormat="1" applyFont="1" applyBorder="1" applyAlignment="1" applyProtection="1">
      <alignment horizontal="right"/>
      <protection locked="0"/>
    </xf>
    <xf numFmtId="166" fontId="7" fillId="0" borderId="5" xfId="46" applyNumberFormat="1" applyFont="1" applyBorder="1" applyAlignment="1" applyProtection="1">
      <alignment horizontal="right" vertical="center"/>
      <protection locked="0"/>
    </xf>
    <xf numFmtId="166" fontId="7" fillId="0" borderId="6" xfId="46" applyNumberFormat="1" applyFont="1" applyBorder="1" applyAlignment="1" applyProtection="1">
      <alignment horizontal="right" vertical="center"/>
      <protection locked="0"/>
    </xf>
    <xf numFmtId="0" fontId="30" fillId="33" borderId="21" xfId="0" applyFont="1" applyFill="1" applyBorder="1" applyAlignment="1" applyProtection="1">
      <alignment horizontal="left" vertical="center" wrapText="1"/>
    </xf>
    <xf numFmtId="0" fontId="30" fillId="33" borderId="23" xfId="0" applyFont="1" applyFill="1" applyBorder="1" applyAlignment="1" applyProtection="1">
      <alignment horizontal="left" vertical="center" wrapText="1"/>
    </xf>
    <xf numFmtId="0" fontId="31" fillId="33" borderId="40" xfId="0" applyFont="1" applyFill="1" applyBorder="1" applyAlignment="1" applyProtection="1">
      <alignment horizontal="left" vertical="center" wrapText="1"/>
    </xf>
    <xf numFmtId="0" fontId="31" fillId="33" borderId="26" xfId="0" applyFont="1" applyFill="1" applyBorder="1" applyAlignment="1" applyProtection="1">
      <alignment horizontal="left" vertical="center" wrapText="1"/>
    </xf>
    <xf numFmtId="0" fontId="30" fillId="33" borderId="41" xfId="0" applyFont="1" applyFill="1" applyBorder="1" applyAlignment="1" applyProtection="1">
      <alignment horizontal="left" vertical="center" wrapText="1"/>
    </xf>
    <xf numFmtId="0" fontId="30" fillId="33" borderId="42" xfId="0" applyFont="1" applyFill="1" applyBorder="1" applyAlignment="1" applyProtection="1">
      <alignment horizontal="left" vertical="center" wrapText="1"/>
    </xf>
    <xf numFmtId="0" fontId="35" fillId="33" borderId="12" xfId="0" applyFont="1" applyFill="1" applyBorder="1" applyAlignment="1" applyProtection="1">
      <alignment horizontal="center" vertical="center"/>
    </xf>
    <xf numFmtId="0" fontId="35" fillId="33" borderId="13" xfId="0" applyFont="1" applyFill="1" applyBorder="1" applyAlignment="1" applyProtection="1">
      <alignment horizontal="center" vertical="center"/>
    </xf>
    <xf numFmtId="0" fontId="35" fillId="33" borderId="15" xfId="0" applyFont="1" applyFill="1" applyBorder="1" applyAlignment="1" applyProtection="1">
      <alignment horizontal="center" vertical="center"/>
    </xf>
    <xf numFmtId="0" fontId="31" fillId="36" borderId="31" xfId="0" applyFont="1" applyFill="1" applyBorder="1" applyAlignment="1" applyProtection="1">
      <alignment horizontal="center" vertical="center"/>
    </xf>
    <xf numFmtId="0" fontId="31" fillId="36" borderId="14" xfId="0" applyFont="1" applyFill="1" applyBorder="1" applyAlignment="1" applyProtection="1">
      <alignment horizontal="center" vertical="center"/>
    </xf>
    <xf numFmtId="0" fontId="31" fillId="36" borderId="39" xfId="0" applyFont="1" applyFill="1" applyBorder="1" applyAlignment="1" applyProtection="1">
      <alignment horizontal="center" vertical="center"/>
    </xf>
    <xf numFmtId="0" fontId="31" fillId="37" borderId="31" xfId="0" applyFont="1" applyFill="1" applyBorder="1" applyAlignment="1" applyProtection="1">
      <alignment horizontal="center" vertical="center"/>
    </xf>
    <xf numFmtId="0" fontId="31" fillId="37" borderId="14" xfId="0" applyFont="1" applyFill="1" applyBorder="1" applyAlignment="1" applyProtection="1">
      <alignment horizontal="center" vertical="center"/>
    </xf>
    <xf numFmtId="0" fontId="31" fillId="37" borderId="39" xfId="0" applyFont="1" applyFill="1" applyBorder="1" applyAlignment="1" applyProtection="1">
      <alignment horizontal="center" vertical="center"/>
    </xf>
    <xf numFmtId="0" fontId="31" fillId="38" borderId="31" xfId="0" applyFont="1" applyFill="1" applyBorder="1" applyAlignment="1" applyProtection="1">
      <alignment horizontal="center" vertical="center"/>
    </xf>
    <xf numFmtId="0" fontId="31" fillId="38" borderId="14" xfId="0" applyFont="1" applyFill="1" applyBorder="1" applyAlignment="1" applyProtection="1">
      <alignment horizontal="center" vertical="center"/>
    </xf>
    <xf numFmtId="0" fontId="31" fillId="38" borderId="39" xfId="0" applyFont="1" applyFill="1" applyBorder="1" applyAlignment="1" applyProtection="1">
      <alignment horizontal="center" vertical="center"/>
    </xf>
    <xf numFmtId="0" fontId="31" fillId="34" borderId="31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</xf>
    <xf numFmtId="0" fontId="31" fillId="34" borderId="39" xfId="0" applyFont="1" applyFill="1" applyBorder="1" applyAlignment="1" applyProtection="1">
      <alignment horizontal="center" vertical="center"/>
    </xf>
    <xf numFmtId="0" fontId="31" fillId="39" borderId="12" xfId="0" applyFont="1" applyFill="1" applyBorder="1" applyAlignment="1" applyProtection="1">
      <alignment horizontal="center" vertical="center"/>
    </xf>
    <xf numFmtId="0" fontId="31" fillId="39" borderId="13" xfId="0" applyFont="1" applyFill="1" applyBorder="1" applyAlignment="1" applyProtection="1">
      <alignment horizontal="center" vertical="center"/>
    </xf>
    <xf numFmtId="0" fontId="31" fillId="39" borderId="15" xfId="0" applyFont="1" applyFill="1" applyBorder="1" applyAlignment="1" applyProtection="1">
      <alignment horizontal="center" vertical="center"/>
    </xf>
    <xf numFmtId="0" fontId="35" fillId="34" borderId="29" xfId="0" applyFont="1" applyFill="1" applyBorder="1" applyAlignment="1" applyProtection="1">
      <alignment horizontal="center" vertical="center" wrapText="1"/>
    </xf>
    <xf numFmtId="0" fontId="35" fillId="34" borderId="30" xfId="0" applyFont="1" applyFill="1" applyBorder="1" applyAlignment="1" applyProtection="1">
      <alignment horizontal="center" vertical="center" wrapText="1"/>
    </xf>
    <xf numFmtId="0" fontId="35" fillId="34" borderId="25" xfId="0" applyFont="1" applyFill="1" applyBorder="1" applyAlignment="1" applyProtection="1">
      <alignment horizontal="center" vertical="center" wrapText="1"/>
    </xf>
    <xf numFmtId="0" fontId="31" fillId="35" borderId="31" xfId="0" applyFont="1" applyFill="1" applyBorder="1" applyAlignment="1" applyProtection="1">
      <alignment horizontal="center" vertical="center"/>
    </xf>
    <xf numFmtId="0" fontId="31" fillId="35" borderId="14" xfId="0" applyFont="1" applyFill="1" applyBorder="1" applyAlignment="1" applyProtection="1">
      <alignment horizontal="center" vertical="center"/>
    </xf>
    <xf numFmtId="0" fontId="46" fillId="34" borderId="32" xfId="0" applyFont="1" applyFill="1" applyBorder="1" applyAlignment="1" applyProtection="1">
      <alignment horizontal="center" vertical="center"/>
    </xf>
    <xf numFmtId="0" fontId="46" fillId="34" borderId="33" xfId="0" applyFont="1" applyFill="1" applyBorder="1" applyAlignment="1" applyProtection="1">
      <alignment horizontal="center" vertical="center"/>
    </xf>
    <xf numFmtId="0" fontId="46" fillId="34" borderId="34" xfId="0" applyFont="1" applyFill="1" applyBorder="1" applyAlignment="1" applyProtection="1">
      <alignment horizontal="center" vertical="center"/>
    </xf>
    <xf numFmtId="0" fontId="46" fillId="34" borderId="24" xfId="0" applyFont="1" applyFill="1" applyBorder="1" applyAlignment="1" applyProtection="1">
      <alignment horizontal="center" vertical="center"/>
    </xf>
    <xf numFmtId="0" fontId="46" fillId="34" borderId="35" xfId="0" applyFont="1" applyFill="1" applyBorder="1" applyAlignment="1" applyProtection="1">
      <alignment horizontal="center" vertical="center"/>
    </xf>
    <xf numFmtId="0" fontId="46" fillId="34" borderId="36" xfId="0" applyFont="1" applyFill="1" applyBorder="1" applyAlignment="1" applyProtection="1">
      <alignment horizontal="center" vertical="center"/>
    </xf>
    <xf numFmtId="0" fontId="35" fillId="34" borderId="32" xfId="0" applyFont="1" applyFill="1" applyBorder="1" applyAlignment="1" applyProtection="1">
      <alignment horizontal="center" vertical="center" wrapText="1"/>
    </xf>
    <xf numFmtId="0" fontId="35" fillId="34" borderId="34" xfId="0" applyFont="1" applyFill="1" applyBorder="1" applyAlignment="1" applyProtection="1">
      <alignment horizontal="center" vertical="center" wrapText="1"/>
    </xf>
    <xf numFmtId="0" fontId="35" fillId="34" borderId="37" xfId="0" applyFont="1" applyFill="1" applyBorder="1" applyAlignment="1" applyProtection="1">
      <alignment horizontal="center" vertical="center" wrapText="1"/>
    </xf>
    <xf numFmtId="0" fontId="35" fillId="34" borderId="38" xfId="0" applyFont="1" applyFill="1" applyBorder="1" applyAlignment="1" applyProtection="1">
      <alignment horizontal="center" vertical="center" wrapText="1"/>
    </xf>
    <xf numFmtId="0" fontId="35" fillId="34" borderId="24" xfId="0" applyFont="1" applyFill="1" applyBorder="1" applyAlignment="1" applyProtection="1">
      <alignment horizontal="center" vertical="center" wrapText="1"/>
    </xf>
    <xf numFmtId="0" fontId="35" fillId="34" borderId="36" xfId="0" applyFont="1" applyFill="1" applyBorder="1" applyAlignment="1" applyProtection="1">
      <alignment horizontal="center" vertical="center" wrapText="1"/>
    </xf>
    <xf numFmtId="0" fontId="34" fillId="33" borderId="29" xfId="0" applyFont="1" applyFill="1" applyBorder="1" applyAlignment="1" applyProtection="1">
      <alignment horizontal="left" vertical="center" wrapText="1"/>
    </xf>
    <xf numFmtId="0" fontId="34" fillId="33" borderId="25" xfId="0" applyFont="1" applyFill="1" applyBorder="1" applyAlignment="1" applyProtection="1">
      <alignment horizontal="left" vertical="center" wrapText="1"/>
    </xf>
    <xf numFmtId="0" fontId="39" fillId="33" borderId="0" xfId="0" applyFont="1" applyFill="1" applyBorder="1" applyAlignment="1" applyProtection="1">
      <alignment vertical="center" wrapText="1"/>
    </xf>
    <xf numFmtId="0" fontId="46" fillId="34" borderId="37" xfId="0" applyFont="1" applyFill="1" applyBorder="1" applyAlignment="1" applyProtection="1">
      <alignment horizontal="center" vertical="center"/>
    </xf>
    <xf numFmtId="0" fontId="46" fillId="34" borderId="0" xfId="0" applyFont="1" applyFill="1" applyBorder="1" applyAlignment="1" applyProtection="1">
      <alignment horizontal="center" vertical="center"/>
    </xf>
    <xf numFmtId="0" fontId="46" fillId="34" borderId="38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0" xfId="41" applyFill="1" applyBorder="1" applyAlignment="1" applyProtection="1">
      <alignment horizontal="left" vertical="top" wrapText="1" indent="1"/>
    </xf>
    <xf numFmtId="0" fontId="18" fillId="0" borderId="0" xfId="41" applyFill="1" applyBorder="1" applyAlignment="1" applyProtection="1">
      <alignment horizontal="left" vertical="top" indent="1"/>
    </xf>
    <xf numFmtId="0" fontId="47" fillId="40" borderId="29" xfId="0" applyFont="1" applyFill="1" applyBorder="1" applyAlignment="1" applyProtection="1">
      <alignment horizontal="center" vertical="center" wrapText="1"/>
    </xf>
    <xf numFmtId="0" fontId="47" fillId="40" borderId="30" xfId="0" applyFont="1" applyFill="1" applyBorder="1" applyAlignment="1" applyProtection="1">
      <alignment horizontal="center" vertical="center" wrapText="1"/>
    </xf>
    <xf numFmtId="0" fontId="47" fillId="40" borderId="25" xfId="0" applyFont="1" applyFill="1" applyBorder="1" applyAlignment="1" applyProtection="1">
      <alignment horizontal="center" vertical="center" wrapText="1"/>
    </xf>
    <xf numFmtId="0" fontId="48" fillId="40" borderId="32" xfId="0" applyFont="1" applyFill="1" applyBorder="1" applyAlignment="1" applyProtection="1">
      <alignment horizontal="center" vertical="center"/>
    </xf>
    <xf numFmtId="0" fontId="48" fillId="40" borderId="33" xfId="0" applyFont="1" applyFill="1" applyBorder="1" applyAlignment="1" applyProtection="1">
      <alignment horizontal="center" vertical="center"/>
    </xf>
    <xf numFmtId="0" fontId="48" fillId="40" borderId="34" xfId="0" applyFont="1" applyFill="1" applyBorder="1" applyAlignment="1" applyProtection="1">
      <alignment horizontal="center" vertical="center"/>
    </xf>
    <xf numFmtId="0" fontId="48" fillId="40" borderId="37" xfId="0" applyFont="1" applyFill="1" applyBorder="1" applyAlignment="1" applyProtection="1">
      <alignment horizontal="center" vertical="center"/>
    </xf>
    <xf numFmtId="0" fontId="48" fillId="40" borderId="0" xfId="0" applyFont="1" applyFill="1" applyBorder="1" applyAlignment="1" applyProtection="1">
      <alignment horizontal="center" vertical="center"/>
    </xf>
    <xf numFmtId="0" fontId="48" fillId="40" borderId="38" xfId="0" applyFont="1" applyFill="1" applyBorder="1" applyAlignment="1" applyProtection="1">
      <alignment horizontal="center" vertical="center"/>
    </xf>
    <xf numFmtId="0" fontId="47" fillId="40" borderId="32" xfId="0" applyFont="1" applyFill="1" applyBorder="1" applyAlignment="1" applyProtection="1">
      <alignment horizontal="center" vertical="center" wrapText="1"/>
    </xf>
    <xf numFmtId="0" fontId="47" fillId="40" borderId="34" xfId="0" applyFont="1" applyFill="1" applyBorder="1" applyAlignment="1" applyProtection="1">
      <alignment horizontal="center" vertical="center" wrapText="1"/>
    </xf>
    <xf numFmtId="0" fontId="47" fillId="40" borderId="37" xfId="0" applyFont="1" applyFill="1" applyBorder="1" applyAlignment="1" applyProtection="1">
      <alignment horizontal="center" vertical="center" wrapText="1"/>
    </xf>
    <xf numFmtId="0" fontId="47" fillId="40" borderId="38" xfId="0" applyFont="1" applyFill="1" applyBorder="1" applyAlignment="1" applyProtection="1">
      <alignment horizontal="center" vertical="center" wrapText="1"/>
    </xf>
    <xf numFmtId="0" fontId="47" fillId="40" borderId="24" xfId="0" applyFont="1" applyFill="1" applyBorder="1" applyAlignment="1" applyProtection="1">
      <alignment horizontal="center" vertical="center" wrapText="1"/>
    </xf>
    <xf numFmtId="0" fontId="47" fillId="40" borderId="36" xfId="0" applyFont="1" applyFill="1" applyBorder="1" applyAlignment="1" applyProtection="1">
      <alignment horizontal="center" vertical="center" wrapText="1"/>
    </xf>
    <xf numFmtId="0" fontId="48" fillId="40" borderId="24" xfId="0" applyFont="1" applyFill="1" applyBorder="1" applyAlignment="1" applyProtection="1">
      <alignment horizontal="center" vertical="center"/>
    </xf>
    <xf numFmtId="0" fontId="48" fillId="40" borderId="35" xfId="0" applyFont="1" applyFill="1" applyBorder="1" applyAlignment="1" applyProtection="1">
      <alignment horizontal="center" vertical="center"/>
    </xf>
    <xf numFmtId="0" fontId="48" fillId="40" borderId="36" xfId="0" applyFont="1" applyFill="1" applyBorder="1" applyAlignment="1" applyProtection="1">
      <alignment horizontal="center" vertical="center"/>
    </xf>
    <xf numFmtId="0" fontId="47" fillId="40" borderId="12" xfId="0" applyFont="1" applyFill="1" applyBorder="1" applyAlignment="1" applyProtection="1">
      <alignment horizontal="center" vertical="center"/>
    </xf>
    <xf numFmtId="0" fontId="47" fillId="40" borderId="13" xfId="0" applyFont="1" applyFill="1" applyBorder="1" applyAlignment="1" applyProtection="1">
      <alignment horizontal="center" vertical="center"/>
    </xf>
    <xf numFmtId="0" fontId="47" fillId="40" borderId="15" xfId="0" applyFont="1" applyFill="1" applyBorder="1" applyAlignment="1" applyProtection="1">
      <alignment horizontal="center" vertical="center"/>
    </xf>
    <xf numFmtId="0" fontId="47" fillId="40" borderId="29" xfId="0" applyFont="1" applyFill="1" applyBorder="1" applyAlignment="1" applyProtection="1">
      <alignment horizontal="left" vertical="center" wrapText="1"/>
    </xf>
    <xf numFmtId="0" fontId="47" fillId="40" borderId="25" xfId="0" applyFont="1" applyFill="1" applyBorder="1" applyAlignment="1" applyProtection="1">
      <alignment horizontal="left" vertical="center" wrapText="1"/>
    </xf>
  </cellXfs>
  <cellStyles count="60">
    <cellStyle name="20% - Èmfasi1" xfId="1" builtinId="30" customBuiltin="1"/>
    <cellStyle name="20% - Èmfasi1 2" xfId="2"/>
    <cellStyle name="20% - Èmfasi2" xfId="3" builtinId="34" customBuiltin="1"/>
    <cellStyle name="20% - Èmfasi2 2" xfId="4"/>
    <cellStyle name="20% - Èmfasi3" xfId="5" builtinId="38" customBuiltin="1"/>
    <cellStyle name="20% - Èmfasi3 2" xfId="6"/>
    <cellStyle name="20% - Èmfasi4" xfId="7" builtinId="42" customBuiltin="1"/>
    <cellStyle name="20% - Èmfasi4 2" xfId="8"/>
    <cellStyle name="20% - Èmfasi5" xfId="9" builtinId="46" customBuiltin="1"/>
    <cellStyle name="20% - Èmfasi5 2" xfId="10"/>
    <cellStyle name="20% - Èmfasi6" xfId="11" builtinId="50" customBuiltin="1"/>
    <cellStyle name="20% - Èmfasi6 2" xfId="12"/>
    <cellStyle name="40% - Èmfasi1" xfId="13" builtinId="31" customBuiltin="1"/>
    <cellStyle name="40% - Èmfasi1 2" xfId="14"/>
    <cellStyle name="40% - Èmfasi2" xfId="15" builtinId="35" customBuiltin="1"/>
    <cellStyle name="40% - Èmfasi2 2" xfId="16"/>
    <cellStyle name="40% - Èmfasi3" xfId="17" builtinId="39" customBuiltin="1"/>
    <cellStyle name="40% - Èmfasi3 2" xfId="18"/>
    <cellStyle name="40% - Èmfasi4" xfId="19" builtinId="43" customBuiltin="1"/>
    <cellStyle name="40% - Èmfasi4 2" xfId="20"/>
    <cellStyle name="40% - Èmfasi5" xfId="21" builtinId="47" customBuiltin="1"/>
    <cellStyle name="40% - Èmfasi5 2" xfId="22"/>
    <cellStyle name="40% - Èmfasi6" xfId="23" builtinId="51" customBuiltin="1"/>
    <cellStyle name="40% - Èmfasi6 2" xfId="24"/>
    <cellStyle name="60% - Èmfasi1" xfId="25" builtinId="32" customBuiltin="1"/>
    <cellStyle name="60% - Èmfasi2" xfId="26" builtinId="36" customBuiltin="1"/>
    <cellStyle name="60% - Èmfasi3" xfId="27" builtinId="40" customBuiltin="1"/>
    <cellStyle name="60% - Èmfasi4" xfId="28" builtinId="44" customBuiltin="1"/>
    <cellStyle name="60% - Èmfasi5" xfId="29" builtinId="48" customBuiltin="1"/>
    <cellStyle name="60% - Èmfasi6" xfId="30" builtinId="52" customBuiltin="1"/>
    <cellStyle name="Bé" xfId="31" builtinId="26" customBuiltin="1"/>
    <cellStyle name="Càlcul" xfId="32" builtinId="22" customBuiltin="1"/>
    <cellStyle name="Cel·la de comprovació" xfId="33" builtinId="23" customBuiltin="1"/>
    <cellStyle name="Cel·la enllaçada" xfId="34" builtinId="24" customBuiltin="1"/>
    <cellStyle name="Èmfasi1" xfId="35" builtinId="29" customBuiltin="1"/>
    <cellStyle name="Èmfasi2" xfId="36" builtinId="33" customBuiltin="1"/>
    <cellStyle name="Èmfasi3" xfId="37" builtinId="37" customBuiltin="1"/>
    <cellStyle name="Èmfasi4" xfId="38" builtinId="41" customBuiltin="1"/>
    <cellStyle name="Èmfasi5" xfId="39" builtinId="45" customBuiltin="1"/>
    <cellStyle name="Èmfasi6" xfId="40" builtinId="49" customBuiltin="1"/>
    <cellStyle name="Enllaç" xfId="41" builtinId="8"/>
    <cellStyle name="Entrada" xfId="42" builtinId="20" customBuiltin="1"/>
    <cellStyle name="Incorrecte" xfId="43" builtinId="27" customBuiltin="1"/>
    <cellStyle name="Moneda" xfId="44" builtinId="4"/>
    <cellStyle name="Neutral" xfId="45" builtinId="28" customBuiltin="1"/>
    <cellStyle name="Normal" xfId="0" builtinId="0"/>
    <cellStyle name="Normal 2" xfId="46"/>
    <cellStyle name="Normal 3" xfId="47"/>
    <cellStyle name="Nota" xfId="48" builtinId="10" customBuiltin="1"/>
    <cellStyle name="Nota 2" xfId="49"/>
    <cellStyle name="Percentatge" xfId="50" builtinId="5"/>
    <cellStyle name="Resultat" xfId="51" builtinId="21" customBuiltin="1"/>
    <cellStyle name="Text d'advertiment" xfId="52" builtinId="11" customBuiltin="1"/>
    <cellStyle name="Text explicatiu" xfId="53" builtinId="53" customBuiltin="1"/>
    <cellStyle name="Títol" xfId="54" builtinId="15" customBuiltin="1"/>
    <cellStyle name="Títol 1" xfId="55" builtinId="16" customBuiltin="1"/>
    <cellStyle name="Títol 2" xfId="56" builtinId="17" customBuiltin="1"/>
    <cellStyle name="Títol 3" xfId="57" builtinId="18" customBuiltin="1"/>
    <cellStyle name="Títol 4" xfId="58" builtinId="19" customBuiltin="1"/>
    <cellStyle name="Total" xfId="5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231</c:v>
                </c:pt>
                <c:pt idx="8">
                  <c:v>183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090045088270481"/>
          <c:y val="0.11440231820733392"/>
          <c:w val="1"/>
          <c:h val="1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5900866376"/>
          <c:y val="1.4497541255618911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3624800.52</c:v>
                </c:pt>
                <c:pt idx="1">
                  <c:v>1222249.8199999998</c:v>
                </c:pt>
                <c:pt idx="2">
                  <c:v>80330.69</c:v>
                </c:pt>
                <c:pt idx="3">
                  <c:v>0</c:v>
                </c:pt>
                <c:pt idx="4">
                  <c:v>0</c:v>
                </c:pt>
                <c:pt idx="5">
                  <c:v>1148250</c:v>
                </c:pt>
                <c:pt idx="6">
                  <c:v>1211284.9200000002</c:v>
                </c:pt>
                <c:pt idx="7">
                  <c:v>2011960.0999999999</c:v>
                </c:pt>
                <c:pt idx="8">
                  <c:v>178107.34</c:v>
                </c:pt>
                <c:pt idx="9">
                  <c:v>0</c:v>
                </c:pt>
                <c:pt idx="10">
                  <c:v>0</c:v>
                </c:pt>
                <c:pt idx="11">
                  <c:v>20636.419999999998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737314472859036"/>
          <c:y val="8.166229221347332E-2"/>
          <c:w val="0.99485824448935034"/>
          <c:h val="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38</c:v>
                </c:pt>
                <c:pt idx="1">
                  <c:v>325</c:v>
                </c:pt>
                <c:pt idx="2">
                  <c:v>76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01148184236172"/>
          <c:y val="0.16146138180930344"/>
          <c:w val="1"/>
          <c:h val="0.9599340780076908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396260652603"/>
          <c:y val="2.4195386103052909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1630474.66</c:v>
                </c:pt>
                <c:pt idx="1">
                  <c:v>6313763.5499999998</c:v>
                </c:pt>
                <c:pt idx="2">
                  <c:v>1403381.6</c:v>
                </c:pt>
                <c:pt idx="3">
                  <c:v>0</c:v>
                </c:pt>
                <c:pt idx="4">
                  <c:v>150000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706703328750565"/>
          <c:y val="0.15565752175714878"/>
          <c:w val="0.99999999999999989"/>
          <c:h val="0.961423843072247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171450</xdr:rowOff>
    </xdr:to>
    <xdr:pic>
      <xdr:nvPicPr>
        <xdr:cNvPr id="102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171450</xdr:rowOff>
    </xdr:to>
    <xdr:pic>
      <xdr:nvPicPr>
        <xdr:cNvPr id="2050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171450</xdr:rowOff>
    </xdr:to>
    <xdr:pic>
      <xdr:nvPicPr>
        <xdr:cNvPr id="307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171450</xdr:rowOff>
    </xdr:to>
    <xdr:pic>
      <xdr:nvPicPr>
        <xdr:cNvPr id="409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1695450</xdr:colOff>
      <xdr:row>2</xdr:row>
      <xdr:rowOff>171450</xdr:rowOff>
    </xdr:to>
    <xdr:pic>
      <xdr:nvPicPr>
        <xdr:cNvPr id="512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47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466725</xdr:colOff>
      <xdr:row>27</xdr:row>
      <xdr:rowOff>228600</xdr:rowOff>
    </xdr:from>
    <xdr:to>
      <xdr:col>24</xdr:col>
      <xdr:colOff>333375</xdr:colOff>
      <xdr:row>36</xdr:row>
      <xdr:rowOff>142875</xdr:rowOff>
    </xdr:to>
    <xdr:graphicFrame macro="">
      <xdr:nvGraphicFramePr>
        <xdr:cNvPr id="5127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809625</xdr:colOff>
      <xdr:row>27</xdr:row>
      <xdr:rowOff>200025</xdr:rowOff>
    </xdr:from>
    <xdr:to>
      <xdr:col>30</xdr:col>
      <xdr:colOff>714375</xdr:colOff>
      <xdr:row>36</xdr:row>
      <xdr:rowOff>133350</xdr:rowOff>
    </xdr:to>
    <xdr:graphicFrame macro="">
      <xdr:nvGraphicFramePr>
        <xdr:cNvPr id="5128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381000</xdr:rowOff>
    </xdr:from>
    <xdr:to>
      <xdr:col>24</xdr:col>
      <xdr:colOff>333375</xdr:colOff>
      <xdr:row>48</xdr:row>
      <xdr:rowOff>238125</xdr:rowOff>
    </xdr:to>
    <xdr:graphicFrame macro="">
      <xdr:nvGraphicFramePr>
        <xdr:cNvPr id="5129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771525</xdr:colOff>
      <xdr:row>36</xdr:row>
      <xdr:rowOff>361950</xdr:rowOff>
    </xdr:from>
    <xdr:to>
      <xdr:col>30</xdr:col>
      <xdr:colOff>695325</xdr:colOff>
      <xdr:row>48</xdr:row>
      <xdr:rowOff>238125</xdr:rowOff>
    </xdr:to>
    <xdr:graphicFrame macro="">
      <xdr:nvGraphicFramePr>
        <xdr:cNvPr id="5130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70" zoomScaleNormal="70" workbookViewId="0">
      <selection activeCell="A15" sqref="A15:XFD15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45066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2.2222222222222223E-2</v>
      </c>
      <c r="I13" s="4">
        <v>118577.69</v>
      </c>
      <c r="J13" s="5">
        <v>143479</v>
      </c>
      <c r="K13" s="21">
        <f t="shared" ref="K13:K24" si="3">IF(J13,J13/$J$25,"")</f>
        <v>0.28065322630619288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</v>
      </c>
      <c r="D14" s="6">
        <v>87511.6</v>
      </c>
      <c r="E14" s="7">
        <v>105889.04</v>
      </c>
      <c r="F14" s="21">
        <f t="shared" si="1"/>
        <v>0.46244072918248874</v>
      </c>
      <c r="G14" s="2">
        <v>1</v>
      </c>
      <c r="H14" s="20">
        <f t="shared" si="2"/>
        <v>2.2222222222222223E-2</v>
      </c>
      <c r="I14" s="6">
        <v>121151</v>
      </c>
      <c r="J14" s="7">
        <v>146592.71</v>
      </c>
      <c r="K14" s="21">
        <f t="shared" si="3"/>
        <v>0.28674382323871855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9</v>
      </c>
      <c r="C20" s="66">
        <f t="shared" si="0"/>
        <v>0.9</v>
      </c>
      <c r="D20" s="69">
        <v>101726.91999999998</v>
      </c>
      <c r="E20" s="70">
        <v>123089.58</v>
      </c>
      <c r="F20" s="21">
        <f t="shared" si="1"/>
        <v>0.53755927081751131</v>
      </c>
      <c r="G20" s="68">
        <v>27</v>
      </c>
      <c r="H20" s="66">
        <f t="shared" si="2"/>
        <v>0.6</v>
      </c>
      <c r="I20" s="69">
        <v>172037.65</v>
      </c>
      <c r="J20" s="70">
        <v>203477.57</v>
      </c>
      <c r="K20" s="67">
        <f t="shared" si="3"/>
        <v>0.39801390099906053</v>
      </c>
      <c r="L20" s="68">
        <v>6</v>
      </c>
      <c r="M20" s="66">
        <f t="shared" si="4"/>
        <v>0.5</v>
      </c>
      <c r="N20" s="69">
        <v>50186.549999999996</v>
      </c>
      <c r="O20" s="70">
        <v>59934.869999999995</v>
      </c>
      <c r="P20" s="67">
        <f t="shared" si="5"/>
        <v>0.9712426634032022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16</v>
      </c>
      <c r="H21" s="20">
        <f t="shared" si="2"/>
        <v>0.35555555555555557</v>
      </c>
      <c r="I21" s="98">
        <v>14822.570000000002</v>
      </c>
      <c r="J21" s="98">
        <v>17683.039999999997</v>
      </c>
      <c r="K21" s="21">
        <f t="shared" si="3"/>
        <v>3.4589049456028129E-2</v>
      </c>
      <c r="L21" s="2">
        <v>6</v>
      </c>
      <c r="M21" s="20">
        <f t="shared" si="4"/>
        <v>0.5</v>
      </c>
      <c r="N21" s="6">
        <v>1477.43</v>
      </c>
      <c r="O21" s="7">
        <v>1774.6000000000001</v>
      </c>
      <c r="P21" s="21">
        <f t="shared" si="5"/>
        <v>2.8757336596797869E-2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10</v>
      </c>
      <c r="C25" s="17">
        <f t="shared" si="12"/>
        <v>1</v>
      </c>
      <c r="D25" s="18">
        <f t="shared" si="12"/>
        <v>189238.52</v>
      </c>
      <c r="E25" s="18">
        <f t="shared" si="12"/>
        <v>228978.62</v>
      </c>
      <c r="F25" s="19">
        <f t="shared" si="12"/>
        <v>1</v>
      </c>
      <c r="G25" s="16">
        <f t="shared" si="12"/>
        <v>45</v>
      </c>
      <c r="H25" s="17">
        <f t="shared" si="12"/>
        <v>1</v>
      </c>
      <c r="I25" s="18">
        <f t="shared" si="12"/>
        <v>426588.91</v>
      </c>
      <c r="J25" s="18">
        <f t="shared" si="12"/>
        <v>511232.31999999995</v>
      </c>
      <c r="K25" s="19">
        <f t="shared" si="12"/>
        <v>1</v>
      </c>
      <c r="L25" s="16">
        <f t="shared" si="12"/>
        <v>12</v>
      </c>
      <c r="M25" s="17">
        <f t="shared" si="12"/>
        <v>1</v>
      </c>
      <c r="N25" s="18">
        <f t="shared" si="12"/>
        <v>51663.979999999996</v>
      </c>
      <c r="O25" s="18">
        <f t="shared" si="12"/>
        <v>61709.469999999994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">
        <v>56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1.4925373134328358E-2</v>
      </c>
      <c r="D34" s="10">
        <f t="shared" ref="D34:D45" si="15">D13+I13+N13+S13+AC13+X13</f>
        <v>118577.69</v>
      </c>
      <c r="E34" s="11">
        <f t="shared" ref="E34:E45" si="16">E13+J13+O13+T13+AD13+Y13</f>
        <v>143479</v>
      </c>
      <c r="F34" s="21">
        <f t="shared" ref="F34:F43" si="17">IF(E34,E34/$E$46,"")</f>
        <v>0.17891925209884607</v>
      </c>
      <c r="J34" s="106" t="s">
        <v>3</v>
      </c>
      <c r="K34" s="107"/>
      <c r="L34" s="57">
        <f>B25</f>
        <v>10</v>
      </c>
      <c r="M34" s="8">
        <f t="shared" ref="M34:M39" si="18">IF(L34,L34/$L$40,"")</f>
        <v>0.14925373134328357</v>
      </c>
      <c r="N34" s="58">
        <f>D25</f>
        <v>189238.52</v>
      </c>
      <c r="O34" s="58">
        <f>E25</f>
        <v>228978.62</v>
      </c>
      <c r="P34" s="59">
        <f t="shared" ref="P34:P39" si="19">IF(O34,O34/$O$40,"")</f>
        <v>0.28553783785101566</v>
      </c>
    </row>
    <row r="35" spans="1:33" s="25" customFormat="1" ht="30" customHeight="1" x14ac:dyDescent="0.25">
      <c r="A35" s="43" t="s">
        <v>18</v>
      </c>
      <c r="B35" s="12">
        <f t="shared" si="13"/>
        <v>2</v>
      </c>
      <c r="C35" s="8">
        <f t="shared" si="14"/>
        <v>2.9850746268656716E-2</v>
      </c>
      <c r="D35" s="13">
        <f t="shared" si="15"/>
        <v>208662.6</v>
      </c>
      <c r="E35" s="14">
        <f t="shared" si="16"/>
        <v>252481.75</v>
      </c>
      <c r="F35" s="21">
        <f t="shared" si="17"/>
        <v>0.31484639479371773</v>
      </c>
      <c r="J35" s="102" t="s">
        <v>1</v>
      </c>
      <c r="K35" s="103"/>
      <c r="L35" s="60">
        <f>G25</f>
        <v>45</v>
      </c>
      <c r="M35" s="8">
        <f t="shared" si="18"/>
        <v>0.67164179104477617</v>
      </c>
      <c r="N35" s="61">
        <f>I25</f>
        <v>426588.91</v>
      </c>
      <c r="O35" s="61">
        <f>J25</f>
        <v>511232.31999999995</v>
      </c>
      <c r="P35" s="59">
        <f t="shared" si="19"/>
        <v>0.63751004915812037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12</v>
      </c>
      <c r="M36" s="8">
        <f t="shared" si="18"/>
        <v>0.17910447761194029</v>
      </c>
      <c r="N36" s="61">
        <f>N25</f>
        <v>51663.979999999996</v>
      </c>
      <c r="O36" s="61">
        <f>O25</f>
        <v>61709.469999999994</v>
      </c>
      <c r="P36" s="59">
        <f t="shared" si="19"/>
        <v>7.6952112990864019E-2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67</v>
      </c>
      <c r="M40" s="17">
        <f>SUM(M34:M39)</f>
        <v>1</v>
      </c>
      <c r="N40" s="84">
        <f>SUM(N34:N39)</f>
        <v>667491.40999999992</v>
      </c>
      <c r="O40" s="85">
        <f>SUM(O34:O39)</f>
        <v>801920.40999999992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42</v>
      </c>
      <c r="C41" s="8">
        <f t="shared" si="14"/>
        <v>0.62686567164179108</v>
      </c>
      <c r="D41" s="13">
        <f t="shared" si="15"/>
        <v>323951.11999999994</v>
      </c>
      <c r="E41" s="23">
        <f t="shared" si="16"/>
        <v>386502.02</v>
      </c>
      <c r="F41" s="21">
        <f t="shared" si="17"/>
        <v>0.48197054867327793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22</v>
      </c>
      <c r="C42" s="8">
        <f t="shared" si="14"/>
        <v>0.32835820895522388</v>
      </c>
      <c r="D42" s="13">
        <f t="shared" si="15"/>
        <v>16300.000000000002</v>
      </c>
      <c r="E42" s="14">
        <f t="shared" si="16"/>
        <v>19457.639999999996</v>
      </c>
      <c r="F42" s="21">
        <f t="shared" si="17"/>
        <v>2.4263804434158241E-2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67</v>
      </c>
      <c r="C46" s="17">
        <f>SUM(C34:C45)</f>
        <v>1</v>
      </c>
      <c r="D46" s="18">
        <f>SUM(D34:D45)</f>
        <v>667491.40999999992</v>
      </c>
      <c r="E46" s="18">
        <f>SUM(E34:E45)</f>
        <v>801920.41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45436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Barcelona Esports (IBE)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4.3478260869565216E-2</v>
      </c>
      <c r="I13" s="4">
        <v>821060</v>
      </c>
      <c r="J13" s="5">
        <v>993482.6</v>
      </c>
      <c r="K13" s="21">
        <f t="shared" ref="K13:K21" si="3">IF(J13,J13/$J$25,"")</f>
        <v>0.45705476406944323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0.25</v>
      </c>
      <c r="D14" s="6">
        <v>353097.05</v>
      </c>
      <c r="E14" s="7">
        <v>427247.43</v>
      </c>
      <c r="F14" s="21">
        <f t="shared" si="1"/>
        <v>0.77906659802208345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2.1739130434782608E-2</v>
      </c>
      <c r="I18" s="69">
        <v>825000</v>
      </c>
      <c r="J18" s="70">
        <v>998250</v>
      </c>
      <c r="K18" s="67">
        <f t="shared" si="3"/>
        <v>0.45924802128625275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4.3478260869565216E-2</v>
      </c>
      <c r="I19" s="6">
        <v>33000</v>
      </c>
      <c r="J19" s="7">
        <v>39930</v>
      </c>
      <c r="K19" s="21">
        <f t="shared" si="3"/>
        <v>1.836992085145011E-2</v>
      </c>
      <c r="L19" s="2">
        <v>2</v>
      </c>
      <c r="M19" s="20">
        <f t="shared" si="4"/>
        <v>9.0909090909090912E-2</v>
      </c>
      <c r="N19" s="6">
        <v>2750.4</v>
      </c>
      <c r="O19" s="7">
        <v>3327.84</v>
      </c>
      <c r="P19" s="21">
        <f t="shared" si="5"/>
        <v>4.3497690969338011E-2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0.625</v>
      </c>
      <c r="D20" s="69">
        <v>99524.45</v>
      </c>
      <c r="E20" s="70">
        <v>120424.59</v>
      </c>
      <c r="F20" s="21">
        <f t="shared" si="1"/>
        <v>0.21958885896517669</v>
      </c>
      <c r="G20" s="68">
        <v>17</v>
      </c>
      <c r="H20" s="66">
        <f t="shared" si="2"/>
        <v>0.36956521739130432</v>
      </c>
      <c r="I20" s="69">
        <v>99466.2</v>
      </c>
      <c r="J20" s="70">
        <v>119552.53</v>
      </c>
      <c r="K20" s="21">
        <f t="shared" si="3"/>
        <v>5.5000513741312665E-2</v>
      </c>
      <c r="L20" s="68">
        <v>7</v>
      </c>
      <c r="M20" s="66">
        <f t="shared" si="4"/>
        <v>0.31818181818181818</v>
      </c>
      <c r="N20" s="69">
        <v>53886.5</v>
      </c>
      <c r="O20" s="70">
        <v>62942.23</v>
      </c>
      <c r="P20" s="67">
        <f t="shared" si="5"/>
        <v>0.82270832415650874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>
        <v>1</v>
      </c>
      <c r="C21" s="20">
        <f t="shared" si="0"/>
        <v>0.125</v>
      </c>
      <c r="D21" s="6">
        <v>609.39</v>
      </c>
      <c r="E21" s="7">
        <v>737.36</v>
      </c>
      <c r="F21" s="21">
        <f t="shared" si="1"/>
        <v>1.3445430127398622E-3</v>
      </c>
      <c r="G21" s="2">
        <v>24</v>
      </c>
      <c r="H21" s="20">
        <f t="shared" si="2"/>
        <v>0.52173913043478259</v>
      </c>
      <c r="I21" s="6">
        <v>19265.63</v>
      </c>
      <c r="J21" s="7">
        <v>22446.93</v>
      </c>
      <c r="K21" s="21">
        <f t="shared" si="3"/>
        <v>1.0326780051541222E-2</v>
      </c>
      <c r="L21" s="2">
        <v>13</v>
      </c>
      <c r="M21" s="20">
        <f t="shared" si="4"/>
        <v>0.59090909090909094</v>
      </c>
      <c r="N21" s="6">
        <v>8503.31</v>
      </c>
      <c r="O21" s="7">
        <v>10236.06</v>
      </c>
      <c r="P21" s="21">
        <f t="shared" si="5"/>
        <v>0.1337939848741532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>IF(L22,L22/$L$25,"")</f>
        <v/>
      </c>
      <c r="N22" s="6"/>
      <c r="O22" s="7"/>
      <c r="P22" s="21" t="str">
        <f>IF(O22,O22/$O$25,"")</f>
        <v/>
      </c>
      <c r="Q22" s="2"/>
      <c r="R22" s="20" t="str">
        <f>IF(Q22,Q22/$Q$25,"")</f>
        <v/>
      </c>
      <c r="S22" s="6"/>
      <c r="T22" s="7"/>
      <c r="U22" s="21" t="str">
        <f t="shared" si="7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>IF(L23,L23/$L$25,"")</f>
        <v/>
      </c>
      <c r="N23" s="6"/>
      <c r="O23" s="7"/>
      <c r="P23" s="21" t="str">
        <f>IF(O23,O23/$O$25,"")</f>
        <v/>
      </c>
      <c r="Q23" s="2"/>
      <c r="R23" s="20" t="str">
        <f>IF(Q23,Q23/$Q$25,"")</f>
        <v/>
      </c>
      <c r="S23" s="6"/>
      <c r="T23" s="7"/>
      <c r="U23" s="21" t="str">
        <f t="shared" si="7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>IF(L24,L24/$L$25,"")</f>
        <v/>
      </c>
      <c r="N24" s="69"/>
      <c r="O24" s="70"/>
      <c r="P24" s="67" t="str">
        <f>IF(O24,O24/$O$25,"")</f>
        <v/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453230.89</v>
      </c>
      <c r="E25" s="18">
        <f t="shared" si="12"/>
        <v>548409.38</v>
      </c>
      <c r="F25" s="19">
        <f t="shared" si="12"/>
        <v>1</v>
      </c>
      <c r="G25" s="16">
        <f t="shared" si="12"/>
        <v>46</v>
      </c>
      <c r="H25" s="17">
        <f t="shared" si="12"/>
        <v>1</v>
      </c>
      <c r="I25" s="18">
        <f t="shared" si="12"/>
        <v>1797791.8299999998</v>
      </c>
      <c r="J25" s="18">
        <f t="shared" si="12"/>
        <v>2173662.06</v>
      </c>
      <c r="K25" s="19">
        <f t="shared" si="12"/>
        <v>0.99999999999999989</v>
      </c>
      <c r="L25" s="16">
        <f t="shared" si="12"/>
        <v>22</v>
      </c>
      <c r="M25" s="17">
        <f t="shared" si="12"/>
        <v>1</v>
      </c>
      <c r="N25" s="18">
        <f t="shared" si="12"/>
        <v>65140.21</v>
      </c>
      <c r="O25" s="18">
        <f t="shared" si="12"/>
        <v>76506.13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5" si="14">IF(B34,B34/$B$46,"")</f>
        <v>2.6315789473684209E-2</v>
      </c>
      <c r="D34" s="10">
        <f t="shared" ref="D34:D45" si="15">D13+I13+N13+S13+AC13+X13</f>
        <v>821060</v>
      </c>
      <c r="E34" s="11">
        <f t="shared" ref="E34:E45" si="16">E13+J13+O13+T13+AD13+Y13</f>
        <v>993482.6</v>
      </c>
      <c r="F34" s="21">
        <f t="shared" ref="F34:F42" si="17">IF(E34,E34/$E$46,"")</f>
        <v>0.35499555583160053</v>
      </c>
      <c r="J34" s="106" t="s">
        <v>3</v>
      </c>
      <c r="K34" s="107"/>
      <c r="L34" s="57">
        <f>B25</f>
        <v>8</v>
      </c>
      <c r="M34" s="8">
        <f t="shared" ref="M34:M39" si="18">IF(L34,L34/$L$40,"")</f>
        <v>0.10526315789473684</v>
      </c>
      <c r="N34" s="58">
        <f>D25</f>
        <v>453230.89</v>
      </c>
      <c r="O34" s="58">
        <f>E25</f>
        <v>548409.38</v>
      </c>
      <c r="P34" s="59">
        <f t="shared" ref="P34:P39" si="19">IF(O34,O34/$O$40,"")</f>
        <v>0.19596004265838521</v>
      </c>
    </row>
    <row r="35" spans="1:33" s="25" customFormat="1" ht="30" customHeight="1" x14ac:dyDescent="0.3">
      <c r="A35" s="43" t="s">
        <v>18</v>
      </c>
      <c r="B35" s="12">
        <f t="shared" si="13"/>
        <v>2</v>
      </c>
      <c r="C35" s="8">
        <f t="shared" si="14"/>
        <v>2.6315789473684209E-2</v>
      </c>
      <c r="D35" s="13">
        <f t="shared" si="15"/>
        <v>353097.05</v>
      </c>
      <c r="E35" s="14">
        <f t="shared" si="16"/>
        <v>427247.43</v>
      </c>
      <c r="F35" s="21">
        <f t="shared" si="17"/>
        <v>0.15266592378213048</v>
      </c>
      <c r="J35" s="102" t="s">
        <v>1</v>
      </c>
      <c r="K35" s="103"/>
      <c r="L35" s="60">
        <f>G25</f>
        <v>46</v>
      </c>
      <c r="M35" s="8">
        <f t="shared" si="18"/>
        <v>0.60526315789473684</v>
      </c>
      <c r="N35" s="61">
        <f>I25</f>
        <v>1797791.8299999998</v>
      </c>
      <c r="O35" s="61">
        <f>J25</f>
        <v>2173662.06</v>
      </c>
      <c r="P35" s="59">
        <f t="shared" si="19"/>
        <v>0.77670245173872388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22</v>
      </c>
      <c r="M36" s="8">
        <f t="shared" si="18"/>
        <v>0.28947368421052633</v>
      </c>
      <c r="N36" s="61">
        <f>N25</f>
        <v>65140.21</v>
      </c>
      <c r="O36" s="61">
        <f>O25</f>
        <v>76506.13</v>
      </c>
      <c r="P36" s="59">
        <f t="shared" si="19"/>
        <v>2.7337505602890975E-2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1.3157894736842105E-2</v>
      </c>
      <c r="D39" s="13">
        <f t="shared" si="15"/>
        <v>825000</v>
      </c>
      <c r="E39" s="22">
        <f t="shared" si="16"/>
        <v>998250</v>
      </c>
      <c r="F39" s="21">
        <f t="shared" si="17"/>
        <v>0.35669906408919011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4</v>
      </c>
      <c r="C40" s="8">
        <f t="shared" si="14"/>
        <v>5.2631578947368418E-2</v>
      </c>
      <c r="D40" s="13">
        <f t="shared" si="15"/>
        <v>35750.400000000001</v>
      </c>
      <c r="E40" s="23">
        <f t="shared" si="16"/>
        <v>43257.84</v>
      </c>
      <c r="F40" s="21">
        <f t="shared" si="17"/>
        <v>1.5457080934154701E-2</v>
      </c>
      <c r="G40" s="25"/>
      <c r="J40" s="104" t="s">
        <v>0</v>
      </c>
      <c r="K40" s="105"/>
      <c r="L40" s="83">
        <f>SUM(L34:L39)</f>
        <v>76</v>
      </c>
      <c r="M40" s="17">
        <f>SUM(M34:M39)</f>
        <v>1</v>
      </c>
      <c r="N40" s="84">
        <f>SUM(N34:N39)</f>
        <v>2316162.9299999997</v>
      </c>
      <c r="O40" s="85">
        <f>SUM(O34:O39)</f>
        <v>2798577.57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29</v>
      </c>
      <c r="C41" s="8">
        <f t="shared" si="14"/>
        <v>0.38157894736842107</v>
      </c>
      <c r="D41" s="13">
        <f t="shared" si="15"/>
        <v>252877.15</v>
      </c>
      <c r="E41" s="23">
        <f t="shared" si="16"/>
        <v>302919.34999999998</v>
      </c>
      <c r="F41" s="21">
        <f t="shared" si="17"/>
        <v>0.10824046946106265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38</v>
      </c>
      <c r="C42" s="8">
        <f t="shared" si="14"/>
        <v>0.5</v>
      </c>
      <c r="D42" s="13">
        <f t="shared" si="15"/>
        <v>28378.33</v>
      </c>
      <c r="E42" s="14">
        <f t="shared" si="16"/>
        <v>33420.35</v>
      </c>
      <c r="F42" s="21">
        <f t="shared" si="17"/>
        <v>1.1941905901861422E-2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si="14"/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13"/>
        <v>0</v>
      </c>
      <c r="C45" s="8" t="str">
        <f t="shared" si="14"/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76</v>
      </c>
      <c r="C46" s="17">
        <f>SUM(C34:C45)</f>
        <v>1</v>
      </c>
      <c r="D46" s="18">
        <f>SUM(D34:D45)</f>
        <v>2316162.9300000002</v>
      </c>
      <c r="E46" s="18">
        <f>SUM(E34:E45)</f>
        <v>2798577.5700000003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45436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Barcelona Esports (IBE)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9.6153846153846159E-3</v>
      </c>
      <c r="I13" s="4">
        <v>1880110.42</v>
      </c>
      <c r="J13" s="5">
        <v>2274933.61</v>
      </c>
      <c r="K13" s="21">
        <f t="shared" ref="K13:K23" si="3">IF(J13,J13/$J$25,"")</f>
        <v>0.7874645641854584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>
        <v>3</v>
      </c>
      <c r="C14" s="20">
        <f t="shared" si="0"/>
        <v>0.375</v>
      </c>
      <c r="D14" s="6">
        <v>376175.08</v>
      </c>
      <c r="E14" s="7">
        <v>446944.61</v>
      </c>
      <c r="F14" s="21">
        <f t="shared" si="1"/>
        <v>0.79500559703496954</v>
      </c>
      <c r="G14" s="2">
        <v>1</v>
      </c>
      <c r="H14" s="20">
        <f t="shared" si="2"/>
        <v>9.6153846153846159E-3</v>
      </c>
      <c r="I14" s="6">
        <v>78162.009999999995</v>
      </c>
      <c r="J14" s="7">
        <v>95576.03</v>
      </c>
      <c r="K14" s="21">
        <f t="shared" si="3"/>
        <v>3.3083487131093159E-2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9.6153846153846159E-3</v>
      </c>
      <c r="I15" s="6">
        <v>31500</v>
      </c>
      <c r="J15" s="7">
        <v>38115</v>
      </c>
      <c r="K15" s="21">
        <f t="shared" si="3"/>
        <v>1.3193445176595174E-2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>IF(L19,L19/$L$25,"")</f>
        <v>7.1428571428571425E-2</v>
      </c>
      <c r="N19" s="69">
        <v>916155.19</v>
      </c>
      <c r="O19" s="70">
        <v>1108547.78</v>
      </c>
      <c r="P19" s="21">
        <f>IF(O19,O19/$O$25,"")</f>
        <v>0.93453013003082741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0.625</v>
      </c>
      <c r="D20" s="69">
        <v>95244.56</v>
      </c>
      <c r="E20" s="70">
        <v>115245.91</v>
      </c>
      <c r="F20" s="21">
        <f t="shared" si="1"/>
        <v>0.20499440296503044</v>
      </c>
      <c r="G20" s="68">
        <v>69</v>
      </c>
      <c r="H20" s="66">
        <f t="shared" si="2"/>
        <v>0.66346153846153844</v>
      </c>
      <c r="I20" s="69">
        <v>415586.03</v>
      </c>
      <c r="J20" s="70">
        <v>451966.36</v>
      </c>
      <c r="K20" s="67">
        <f t="shared" si="3"/>
        <v>0.156447419449699</v>
      </c>
      <c r="L20" s="68">
        <v>4</v>
      </c>
      <c r="M20" s="66">
        <f t="shared" si="4"/>
        <v>0.2857142857142857</v>
      </c>
      <c r="N20" s="69">
        <v>39984.92</v>
      </c>
      <c r="O20" s="70">
        <v>48381.75</v>
      </c>
      <c r="P20" s="67">
        <f t="shared" si="5"/>
        <v>4.0786878052851257E-2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32</v>
      </c>
      <c r="H21" s="20">
        <f t="shared" si="2"/>
        <v>0.30769230769230771</v>
      </c>
      <c r="I21" s="6">
        <v>26550.22</v>
      </c>
      <c r="J21" s="7">
        <v>28343.58</v>
      </c>
      <c r="K21" s="21">
        <f t="shared" si="3"/>
        <v>9.8110840571543866E-3</v>
      </c>
      <c r="L21" s="2">
        <v>8</v>
      </c>
      <c r="M21" s="20">
        <f t="shared" si="4"/>
        <v>0.5714285714285714</v>
      </c>
      <c r="N21" s="6">
        <v>7233.1</v>
      </c>
      <c r="O21" s="7">
        <v>8642.76</v>
      </c>
      <c r="P21" s="21">
        <f t="shared" si="5"/>
        <v>7.2860365356784479E-3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>
        <v>1</v>
      </c>
      <c r="M24" s="66">
        <f>IF(L24,L24/$L$25,"")</f>
        <v>7.1428571428571425E-2</v>
      </c>
      <c r="N24" s="69">
        <v>17054.89</v>
      </c>
      <c r="O24" s="70">
        <v>20636.419999999998</v>
      </c>
      <c r="P24" s="67">
        <f>IF(O24,O24/$O$25,"")</f>
        <v>1.7396955380642922E-2</v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471419.64</v>
      </c>
      <c r="E25" s="18">
        <f t="shared" si="12"/>
        <v>562190.52</v>
      </c>
      <c r="F25" s="19">
        <f t="shared" si="12"/>
        <v>1</v>
      </c>
      <c r="G25" s="16">
        <f t="shared" si="12"/>
        <v>104</v>
      </c>
      <c r="H25" s="17">
        <f t="shared" si="12"/>
        <v>1</v>
      </c>
      <c r="I25" s="18">
        <f t="shared" si="12"/>
        <v>2431908.6800000002</v>
      </c>
      <c r="J25" s="18">
        <f t="shared" si="12"/>
        <v>2888934.5799999996</v>
      </c>
      <c r="K25" s="19">
        <f t="shared" si="12"/>
        <v>1</v>
      </c>
      <c r="L25" s="16">
        <f t="shared" si="12"/>
        <v>14</v>
      </c>
      <c r="M25" s="17">
        <f t="shared" si="12"/>
        <v>0.99999999999999989</v>
      </c>
      <c r="N25" s="18">
        <f t="shared" si="12"/>
        <v>980428.1</v>
      </c>
      <c r="O25" s="18">
        <f t="shared" si="12"/>
        <v>1186208.71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2" si="14">IF(B34,B34/$B$46,"")</f>
        <v>7.9365079365079361E-3</v>
      </c>
      <c r="D34" s="10">
        <f t="shared" ref="D34:D45" si="15">D13+I13+N13+S13+AC13+X13</f>
        <v>1880110.42</v>
      </c>
      <c r="E34" s="11">
        <f t="shared" ref="E34:E45" si="16">E13+J13+O13+T13+AD13+Y13</f>
        <v>2274933.61</v>
      </c>
      <c r="F34" s="21">
        <f t="shared" ref="F34:F43" si="17">IF(E34,E34/$E$46,"")</f>
        <v>0.49056930193256881</v>
      </c>
      <c r="J34" s="106" t="s">
        <v>3</v>
      </c>
      <c r="K34" s="107"/>
      <c r="L34" s="57">
        <f>B25</f>
        <v>8</v>
      </c>
      <c r="M34" s="8">
        <f t="shared" ref="M34:M39" si="18">IF(L34,L34/$L$40,"")</f>
        <v>6.3492063492063489E-2</v>
      </c>
      <c r="N34" s="58">
        <f>D25</f>
        <v>471419.64</v>
      </c>
      <c r="O34" s="58">
        <f>E25</f>
        <v>562190.52</v>
      </c>
      <c r="P34" s="59">
        <f t="shared" ref="P34:P39" si="19">IF(O34,O34/$O$40,"")</f>
        <v>0.12123141077049186</v>
      </c>
    </row>
    <row r="35" spans="1:33" s="25" customFormat="1" ht="30" customHeight="1" x14ac:dyDescent="0.3">
      <c r="A35" s="43" t="s">
        <v>18</v>
      </c>
      <c r="B35" s="12">
        <f t="shared" si="13"/>
        <v>4</v>
      </c>
      <c r="C35" s="8">
        <f t="shared" si="14"/>
        <v>3.1746031746031744E-2</v>
      </c>
      <c r="D35" s="13">
        <f t="shared" si="15"/>
        <v>454337.09</v>
      </c>
      <c r="E35" s="14">
        <f t="shared" si="16"/>
        <v>542520.64</v>
      </c>
      <c r="F35" s="21">
        <f t="shared" si="17"/>
        <v>0.11698977520878531</v>
      </c>
      <c r="J35" s="102" t="s">
        <v>1</v>
      </c>
      <c r="K35" s="103"/>
      <c r="L35" s="60">
        <f>G25</f>
        <v>104</v>
      </c>
      <c r="M35" s="8">
        <f t="shared" si="18"/>
        <v>0.82539682539682535</v>
      </c>
      <c r="N35" s="61">
        <f>I25</f>
        <v>2431908.6800000002</v>
      </c>
      <c r="O35" s="61">
        <f>J25</f>
        <v>2888934.5799999996</v>
      </c>
      <c r="P35" s="59">
        <f t="shared" si="19"/>
        <v>0.62297317777087091</v>
      </c>
    </row>
    <row r="36" spans="1:33" ht="30" customHeight="1" x14ac:dyDescent="0.3">
      <c r="A36" s="43" t="s">
        <v>19</v>
      </c>
      <c r="B36" s="12">
        <f t="shared" si="13"/>
        <v>1</v>
      </c>
      <c r="C36" s="8">
        <f t="shared" si="14"/>
        <v>7.9365079365079361E-3</v>
      </c>
      <c r="D36" s="13">
        <f t="shared" si="15"/>
        <v>31500</v>
      </c>
      <c r="E36" s="14">
        <f t="shared" si="16"/>
        <v>38115</v>
      </c>
      <c r="F36" s="21">
        <f t="shared" si="17"/>
        <v>8.2191624674092627E-3</v>
      </c>
      <c r="G36" s="25"/>
      <c r="J36" s="102" t="s">
        <v>2</v>
      </c>
      <c r="K36" s="103"/>
      <c r="L36" s="60">
        <f>L25</f>
        <v>14</v>
      </c>
      <c r="M36" s="8">
        <f t="shared" si="18"/>
        <v>0.1111111111111111</v>
      </c>
      <c r="N36" s="61">
        <f>N25</f>
        <v>980428.1</v>
      </c>
      <c r="O36" s="61">
        <f>O25</f>
        <v>1186208.71</v>
      </c>
      <c r="P36" s="59">
        <f t="shared" si="19"/>
        <v>0.25579541145863727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>B18+G18+L18+Q18+AA18+V18</f>
        <v>0</v>
      </c>
      <c r="C39" s="8" t="str">
        <f t="shared" si="14"/>
        <v/>
      </c>
      <c r="D39" s="13">
        <f>D18+I18+N18+S18+AC18+X18</f>
        <v>0</v>
      </c>
      <c r="E39" s="22">
        <f>E18+J18+O18+T18+AD18+Y18</f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>B19+G19+L19+Q19+AA19+V19</f>
        <v>1</v>
      </c>
      <c r="C40" s="8">
        <f t="shared" si="14"/>
        <v>7.9365079365079361E-3</v>
      </c>
      <c r="D40" s="13">
        <f>D19+I19+N19+S19+AC19+X19</f>
        <v>916155.19</v>
      </c>
      <c r="E40" s="23">
        <f>E19+J19+O19+T19+AD19+Y19</f>
        <v>1108547.78</v>
      </c>
      <c r="F40" s="21">
        <f t="shared" si="17"/>
        <v>0.23904851913172925</v>
      </c>
      <c r="G40" s="25"/>
      <c r="J40" s="104" t="s">
        <v>0</v>
      </c>
      <c r="K40" s="105"/>
      <c r="L40" s="83">
        <f>SUM(L34:L39)</f>
        <v>126</v>
      </c>
      <c r="M40" s="17">
        <f>SUM(M34:M39)</f>
        <v>1</v>
      </c>
      <c r="N40" s="84">
        <f>SUM(N34:N39)</f>
        <v>3883756.4200000004</v>
      </c>
      <c r="O40" s="85">
        <f>SUM(O34:O39)</f>
        <v>4637333.8099999996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78</v>
      </c>
      <c r="C41" s="8">
        <f t="shared" si="14"/>
        <v>0.61904761904761907</v>
      </c>
      <c r="D41" s="13">
        <f t="shared" si="15"/>
        <v>550815.51</v>
      </c>
      <c r="E41" s="23">
        <f t="shared" si="16"/>
        <v>615594.02</v>
      </c>
      <c r="F41" s="21">
        <f t="shared" si="17"/>
        <v>0.13274740297377902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40</v>
      </c>
      <c r="C42" s="8">
        <f t="shared" si="14"/>
        <v>0.31746031746031744</v>
      </c>
      <c r="D42" s="13">
        <f t="shared" si="15"/>
        <v>33783.32</v>
      </c>
      <c r="E42" s="14">
        <f t="shared" si="16"/>
        <v>36986.340000000004</v>
      </c>
      <c r="F42" s="21">
        <f t="shared" si="17"/>
        <v>7.9757769260091291E-3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1</v>
      </c>
      <c r="C45" s="8">
        <f>IF(B45,B45/$B$46,"")</f>
        <v>7.9365079365079361E-3</v>
      </c>
      <c r="D45" s="13">
        <f t="shared" si="15"/>
        <v>17054.89</v>
      </c>
      <c r="E45" s="14">
        <f t="shared" si="16"/>
        <v>20636.419999999998</v>
      </c>
      <c r="F45" s="21">
        <f>IF(E45,E45/$E$46,"")</f>
        <v>4.4500613597191086E-3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126</v>
      </c>
      <c r="C46" s="17">
        <f>SUM(C34:C45)</f>
        <v>1</v>
      </c>
      <c r="D46" s="18">
        <f>SUM(D34:D45)</f>
        <v>3883756.42</v>
      </c>
      <c r="E46" s="18">
        <f>SUM(E34:E45)</f>
        <v>4637333.8100000005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45436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Barcelona Esports (IBE)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7.6923076923076927E-3</v>
      </c>
      <c r="I13" s="4">
        <v>175954.8</v>
      </c>
      <c r="J13" s="5">
        <v>212905.31</v>
      </c>
      <c r="K13" s="21">
        <f t="shared" ref="K13:K21" si="3">IF(J13,J13/$J$25,"")</f>
        <v>0.28773531184695661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7.6923076923076927E-3</v>
      </c>
      <c r="I15" s="6">
        <v>34889</v>
      </c>
      <c r="J15" s="7">
        <v>42215.69</v>
      </c>
      <c r="K15" s="21">
        <f t="shared" si="3"/>
        <v>5.705327277644906E-2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ref="M18:M24" si="10">IF(L18,L18/$L$25,"")</f>
        <v/>
      </c>
      <c r="N18" s="69"/>
      <c r="O18" s="70"/>
      <c r="P18" s="67" t="str">
        <f t="shared" ref="P18:P24" si="11"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1</v>
      </c>
      <c r="W18" s="66">
        <f t="shared" si="6"/>
        <v>1</v>
      </c>
      <c r="X18" s="69">
        <v>123966.94</v>
      </c>
      <c r="Y18" s="70">
        <v>150000</v>
      </c>
      <c r="Z18" s="67">
        <f t="shared" si="7"/>
        <v>1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2.3076923076923078E-2</v>
      </c>
      <c r="I19" s="6">
        <v>53246.01</v>
      </c>
      <c r="J19" s="7">
        <v>59479.3</v>
      </c>
      <c r="K19" s="21">
        <f t="shared" si="3"/>
        <v>8.0384537773805109E-2</v>
      </c>
      <c r="L19" s="2"/>
      <c r="M19" s="20" t="str">
        <f t="shared" si="10"/>
        <v/>
      </c>
      <c r="N19" s="6"/>
      <c r="O19" s="7"/>
      <c r="P19" s="21" t="str">
        <f t="shared" si="11"/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11</v>
      </c>
      <c r="C20" s="66">
        <f t="shared" si="0"/>
        <v>0.91666666666666663</v>
      </c>
      <c r="D20" s="6">
        <v>237851.03</v>
      </c>
      <c r="E20" s="7">
        <v>287799.75</v>
      </c>
      <c r="F20" s="21">
        <f t="shared" si="1"/>
        <v>0.98935568550342401</v>
      </c>
      <c r="G20" s="68">
        <v>68</v>
      </c>
      <c r="H20" s="66">
        <f t="shared" si="2"/>
        <v>0.52307692307692311</v>
      </c>
      <c r="I20" s="6">
        <v>337476.08</v>
      </c>
      <c r="J20" s="7">
        <v>378677.1100000001</v>
      </c>
      <c r="K20" s="67">
        <f t="shared" si="3"/>
        <v>0.51177106073659839</v>
      </c>
      <c r="L20" s="68">
        <v>3</v>
      </c>
      <c r="M20" s="66">
        <f t="shared" si="10"/>
        <v>0.10714285714285714</v>
      </c>
      <c r="N20" s="6">
        <v>33444.5</v>
      </c>
      <c r="O20" s="7">
        <v>40467.85</v>
      </c>
      <c r="P20" s="67">
        <f t="shared" si="11"/>
        <v>0.51252835551980058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>
        <v>1</v>
      </c>
      <c r="C21" s="20">
        <f t="shared" si="0"/>
        <v>8.3333333333333329E-2</v>
      </c>
      <c r="D21" s="6">
        <v>2559</v>
      </c>
      <c r="E21" s="7">
        <v>3096.39</v>
      </c>
      <c r="F21" s="21">
        <f t="shared" si="1"/>
        <v>1.0644314496575994E-2</v>
      </c>
      <c r="G21" s="2">
        <v>57</v>
      </c>
      <c r="H21" s="20">
        <f t="shared" si="2"/>
        <v>0.43846153846153846</v>
      </c>
      <c r="I21" s="6">
        <v>40674.67</v>
      </c>
      <c r="J21" s="7">
        <v>46657.179999999993</v>
      </c>
      <c r="K21" s="21">
        <f t="shared" si="3"/>
        <v>6.3055816866190814E-2</v>
      </c>
      <c r="L21" s="2">
        <v>25</v>
      </c>
      <c r="M21" s="20">
        <f t="shared" si="10"/>
        <v>0.8928571428571429</v>
      </c>
      <c r="N21" s="6">
        <v>31859.9</v>
      </c>
      <c r="O21" s="7">
        <v>38489.440000000002</v>
      </c>
      <c r="P21" s="21">
        <f t="shared" si="11"/>
        <v>0.48747164448019936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 t="shared" si="10"/>
        <v/>
      </c>
      <c r="N22" s="6"/>
      <c r="O22" s="7"/>
      <c r="P22" s="21" t="str">
        <f t="shared" si="11"/>
        <v/>
      </c>
      <c r="Q22" s="2"/>
      <c r="R22" s="20" t="str">
        <f>IF(Q22,Q22/$Q$25,"")</f>
        <v/>
      </c>
      <c r="S22" s="6"/>
      <c r="T22" s="7"/>
      <c r="U22" s="21" t="str">
        <f t="shared" si="5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 t="shared" si="10"/>
        <v/>
      </c>
      <c r="N23" s="6"/>
      <c r="O23" s="7"/>
      <c r="P23" s="21" t="str">
        <f t="shared" si="11"/>
        <v/>
      </c>
      <c r="Q23" s="2"/>
      <c r="R23" s="20" t="str">
        <f>IF(Q23,Q23/$Q$25,"")</f>
        <v/>
      </c>
      <c r="S23" s="6"/>
      <c r="T23" s="7"/>
      <c r="U23" s="21" t="str">
        <f t="shared" si="5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 t="shared" si="10"/>
        <v/>
      </c>
      <c r="N24" s="69"/>
      <c r="O24" s="70"/>
      <c r="P24" s="67" t="str">
        <f t="shared" si="11"/>
        <v/>
      </c>
      <c r="Q24" s="68"/>
      <c r="R24" s="66" t="str">
        <f>IF(Q24,Q24/$Q$25,"")</f>
        <v/>
      </c>
      <c r="S24" s="69"/>
      <c r="T24" s="70"/>
      <c r="U24" s="67" t="str">
        <f t="shared" si="5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240410.03</v>
      </c>
      <c r="E25" s="18">
        <f t="shared" si="12"/>
        <v>290896.14</v>
      </c>
      <c r="F25" s="19">
        <f t="shared" si="12"/>
        <v>1</v>
      </c>
      <c r="G25" s="16">
        <f t="shared" si="12"/>
        <v>130</v>
      </c>
      <c r="H25" s="17">
        <f t="shared" si="12"/>
        <v>1</v>
      </c>
      <c r="I25" s="18">
        <f t="shared" si="12"/>
        <v>642240.56000000006</v>
      </c>
      <c r="J25" s="18">
        <f t="shared" si="12"/>
        <v>739934.59000000008</v>
      </c>
      <c r="K25" s="19">
        <f t="shared" si="12"/>
        <v>1</v>
      </c>
      <c r="L25" s="16">
        <f t="shared" si="12"/>
        <v>28</v>
      </c>
      <c r="M25" s="17">
        <f t="shared" si="12"/>
        <v>1</v>
      </c>
      <c r="N25" s="18">
        <f t="shared" si="12"/>
        <v>65304.4</v>
      </c>
      <c r="O25" s="18">
        <f t="shared" si="12"/>
        <v>78957.290000000008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123966.94</v>
      </c>
      <c r="Y25" s="18">
        <f t="shared" si="12"/>
        <v>150000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13">B13+G13+L13+Q13+AA13+V13</f>
        <v>1</v>
      </c>
      <c r="C34" s="8">
        <f t="shared" ref="C34:C45" si="14">IF(B34,B34/$B$46,"")</f>
        <v>5.8479532163742687E-3</v>
      </c>
      <c r="D34" s="10">
        <f t="shared" ref="D34:D42" si="15">D13+I13+N13+S13+AC13+X13</f>
        <v>175954.8</v>
      </c>
      <c r="E34" s="11">
        <f t="shared" ref="E34:E42" si="16">E13+J13+O13+T13+AD13+Y13</f>
        <v>212905.31</v>
      </c>
      <c r="F34" s="21">
        <f t="shared" ref="F34:F42" si="17">IF(E34,E34/$E$46,"")</f>
        <v>0.16900090064358606</v>
      </c>
      <c r="J34" s="106" t="s">
        <v>3</v>
      </c>
      <c r="K34" s="107"/>
      <c r="L34" s="57">
        <f>B25</f>
        <v>12</v>
      </c>
      <c r="M34" s="8">
        <f t="shared" ref="M34:M39" si="18">IF(L34,L34/$L$40,"")</f>
        <v>7.0175438596491224E-2</v>
      </c>
      <c r="N34" s="58">
        <f>D25</f>
        <v>240410.03</v>
      </c>
      <c r="O34" s="58">
        <f>E25</f>
        <v>290896.14</v>
      </c>
      <c r="P34" s="59">
        <f t="shared" ref="P34:P39" si="19">IF(O34,O34/$O$40,"")</f>
        <v>0.23090880003764444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130</v>
      </c>
      <c r="M35" s="8">
        <f t="shared" si="18"/>
        <v>0.76023391812865493</v>
      </c>
      <c r="N35" s="61">
        <f>I25</f>
        <v>642240.56000000006</v>
      </c>
      <c r="O35" s="61">
        <f>J25</f>
        <v>739934.59000000008</v>
      </c>
      <c r="P35" s="59">
        <f t="shared" si="19"/>
        <v>0.587348488994204</v>
      </c>
    </row>
    <row r="36" spans="1:33" ht="30" customHeight="1" x14ac:dyDescent="0.3">
      <c r="A36" s="43" t="s">
        <v>19</v>
      </c>
      <c r="B36" s="12">
        <f t="shared" si="13"/>
        <v>1</v>
      </c>
      <c r="C36" s="8">
        <f t="shared" si="14"/>
        <v>5.8479532163742687E-3</v>
      </c>
      <c r="D36" s="13">
        <f t="shared" si="15"/>
        <v>34889</v>
      </c>
      <c r="E36" s="14">
        <f t="shared" si="16"/>
        <v>42215.69</v>
      </c>
      <c r="F36" s="21">
        <f t="shared" si="17"/>
        <v>3.3510153557421513E-2</v>
      </c>
      <c r="G36" s="25"/>
      <c r="J36" s="102" t="s">
        <v>2</v>
      </c>
      <c r="K36" s="103"/>
      <c r="L36" s="60">
        <f>L25</f>
        <v>28</v>
      </c>
      <c r="M36" s="8">
        <f t="shared" si="18"/>
        <v>0.16374269005847952</v>
      </c>
      <c r="N36" s="61">
        <f>N25</f>
        <v>65304.4</v>
      </c>
      <c r="O36" s="61">
        <f>O25</f>
        <v>78957.290000000008</v>
      </c>
      <c r="P36" s="59">
        <f t="shared" si="19"/>
        <v>6.2675060205763827E-2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1</v>
      </c>
      <c r="M38" s="8">
        <f t="shared" si="18"/>
        <v>5.8479532163742687E-3</v>
      </c>
      <c r="N38" s="61">
        <f>X25</f>
        <v>123966.94</v>
      </c>
      <c r="O38" s="61">
        <f>Y25</f>
        <v>150000</v>
      </c>
      <c r="P38" s="59">
        <f t="shared" si="19"/>
        <v>0.11906765076238779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5.8479532163742687E-3</v>
      </c>
      <c r="D39" s="13">
        <f t="shared" si="15"/>
        <v>123966.94</v>
      </c>
      <c r="E39" s="22">
        <f t="shared" si="16"/>
        <v>150000</v>
      </c>
      <c r="F39" s="21">
        <f t="shared" si="17"/>
        <v>0.11906765076238779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</v>
      </c>
      <c r="C40" s="8">
        <f t="shared" si="14"/>
        <v>1.7543859649122806E-2</v>
      </c>
      <c r="D40" s="13">
        <f t="shared" si="15"/>
        <v>53246.01</v>
      </c>
      <c r="E40" s="23">
        <f t="shared" si="16"/>
        <v>59479.3</v>
      </c>
      <c r="F40" s="21">
        <f t="shared" si="17"/>
        <v>4.7213736799941945E-2</v>
      </c>
      <c r="G40" s="25"/>
      <c r="J40" s="104" t="s">
        <v>0</v>
      </c>
      <c r="K40" s="105"/>
      <c r="L40" s="83">
        <f>SUM(L34:L39)</f>
        <v>171</v>
      </c>
      <c r="M40" s="17">
        <f>SUM(M34:M39)</f>
        <v>1</v>
      </c>
      <c r="N40" s="84">
        <f>SUM(N34:N39)</f>
        <v>1071921.9300000002</v>
      </c>
      <c r="O40" s="85">
        <f>SUM(O34:O39)</f>
        <v>1259788.02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82</v>
      </c>
      <c r="C41" s="8">
        <f t="shared" si="14"/>
        <v>0.47953216374269003</v>
      </c>
      <c r="D41" s="13">
        <f t="shared" si="15"/>
        <v>608771.61</v>
      </c>
      <c r="E41" s="23">
        <f t="shared" si="16"/>
        <v>706944.71000000008</v>
      </c>
      <c r="F41" s="21">
        <f t="shared" si="17"/>
        <v>0.56116163892398352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83</v>
      </c>
      <c r="C42" s="8">
        <f t="shared" si="14"/>
        <v>0.4853801169590643</v>
      </c>
      <c r="D42" s="13">
        <f t="shared" si="15"/>
        <v>75093.570000000007</v>
      </c>
      <c r="E42" s="14">
        <f t="shared" si="16"/>
        <v>88243.01</v>
      </c>
      <c r="F42" s="21">
        <f t="shared" si="17"/>
        <v>7.0045919312679283E-2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>B22+G22+L22+Q22+AA22+V22</f>
        <v>0</v>
      </c>
      <c r="C43" s="8" t="str">
        <f t="shared" si="14"/>
        <v/>
      </c>
      <c r="D43" s="13">
        <f t="shared" ref="D43:E45" si="20">D22+I22+N22+S22+AC22+X22</f>
        <v>0</v>
      </c>
      <c r="E43" s="14">
        <f t="shared" si="20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>B23+G23+L23+Q23+AA23+V23</f>
        <v>0</v>
      </c>
      <c r="C44" s="8" t="str">
        <f t="shared" si="14"/>
        <v/>
      </c>
      <c r="D44" s="13">
        <f t="shared" si="20"/>
        <v>0</v>
      </c>
      <c r="E44" s="14">
        <f t="shared" si="2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>B24+G24+L24+Q24+AA24+V24</f>
        <v>0</v>
      </c>
      <c r="C45" s="8" t="str">
        <f t="shared" si="14"/>
        <v/>
      </c>
      <c r="D45" s="13">
        <f t="shared" si="20"/>
        <v>0</v>
      </c>
      <c r="E45" s="14">
        <f t="shared" si="20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171</v>
      </c>
      <c r="C46" s="17">
        <f>SUM(C34:C45)</f>
        <v>1</v>
      </c>
      <c r="D46" s="18">
        <f>SUM(D34:D45)</f>
        <v>1071921.93</v>
      </c>
      <c r="E46" s="18">
        <f>SUM(E34:E45)</f>
        <v>1259788.02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A8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Institut Barcelona Esports (IBE)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5</v>
      </c>
      <c r="H13" s="20">
        <f t="shared" ref="H13:H24" si="2">IF(G13,G13/$G$25,"")</f>
        <v>1.5384615384615385E-2</v>
      </c>
      <c r="I13" s="10">
        <f>'CONTRACTACIO 1r TR 2023'!I13+'CONTRACTACIO 2n TR 2023'!I13+'CONTRACTACIO 3r TR 2023'!I13+'CONTRACTACIO 4t TR 2023'!I13</f>
        <v>2995702.9099999997</v>
      </c>
      <c r="J13" s="10">
        <f>'CONTRACTACIO 1r TR 2023'!J13+'CONTRACTACIO 2n TR 2023'!J13+'CONTRACTACIO 3r TR 2023'!J13+'CONTRACTACIO 4t TR 2023'!J13</f>
        <v>3624800.52</v>
      </c>
      <c r="K13" s="21">
        <f t="shared" ref="K13:K24" si="3">IF(J13,J13/$J$25,"")</f>
        <v>0.57411090727336478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2023'!B14+'CONTRACTACIO 2n TR 2023'!B14+'CONTRACTACIO 3r TR 2023'!B14+'CONTRACTACIO 4t TR 2023'!B14</f>
        <v>6</v>
      </c>
      <c r="C14" s="20">
        <f t="shared" si="0"/>
        <v>0.15789473684210525</v>
      </c>
      <c r="D14" s="13">
        <f>'CONTRACTACIO 1r TR 2023'!D14+'CONTRACTACIO 2n TR 2023'!D14+'CONTRACTACIO 3r TR 2023'!D14+'CONTRACTACIO 4t TR 2023'!D14</f>
        <v>816783.73</v>
      </c>
      <c r="E14" s="13">
        <f>'CONTRACTACIO 1r TR 2023'!E14+'CONTRACTACIO 2n TR 2023'!E14+'CONTRACTACIO 3r TR 2023'!E14+'CONTRACTACIO 4t TR 2023'!E14</f>
        <v>980081.08</v>
      </c>
      <c r="F14" s="21">
        <f t="shared" si="1"/>
        <v>0.60110169390795687</v>
      </c>
      <c r="G14" s="9">
        <f>'CONTRACTACIO 1r TR 2023'!G14+'CONTRACTACIO 2n TR 2023'!G14+'CONTRACTACIO 3r TR 2023'!G14+'CONTRACTACIO 4t TR 2023'!G14</f>
        <v>2</v>
      </c>
      <c r="H14" s="20">
        <f t="shared" si="2"/>
        <v>6.1538461538461538E-3</v>
      </c>
      <c r="I14" s="13">
        <f>'CONTRACTACIO 1r TR 2023'!I14+'CONTRACTACIO 2n TR 2023'!I14+'CONTRACTACIO 3r TR 2023'!I14+'CONTRACTACIO 4t TR 2023'!I14</f>
        <v>199313.01</v>
      </c>
      <c r="J14" s="13">
        <f>'CONTRACTACIO 1r TR 2023'!J14+'CONTRACTACIO 2n TR 2023'!J14+'CONTRACTACIO 3r TR 2023'!J14+'CONTRACTACIO 4t TR 2023'!J14</f>
        <v>242168.74</v>
      </c>
      <c r="K14" s="21">
        <f t="shared" si="3"/>
        <v>3.8355687235072336E-2</v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2</v>
      </c>
      <c r="H15" s="20">
        <f t="shared" si="2"/>
        <v>6.1538461538461538E-3</v>
      </c>
      <c r="I15" s="13">
        <f>'CONTRACTACIO 1r TR 2023'!I15+'CONTRACTACIO 2n TR 2023'!I15+'CONTRACTACIO 3r TR 2023'!I15+'CONTRACTACIO 4t TR 2023'!I15</f>
        <v>66389</v>
      </c>
      <c r="J15" s="13">
        <f>'CONTRACTACIO 1r TR 2023'!J15+'CONTRACTACIO 2n TR 2023'!J15+'CONTRACTACIO 3r TR 2023'!J15+'CONTRACTACIO 4t TR 2023'!J15</f>
        <v>80330.69</v>
      </c>
      <c r="K15" s="21">
        <f t="shared" si="3"/>
        <v>1.2723107123642602E-2</v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</v>
      </c>
      <c r="H18" s="20">
        <f t="shared" si="2"/>
        <v>3.0769230769230769E-3</v>
      </c>
      <c r="I18" s="13">
        <f>'CONTRACTACIO 1r TR 2023'!I18+'CONTRACTACIO 2n TR 2023'!I18+'CONTRACTACIO 3r TR 2023'!I18+'CONTRACTACIO 4t TR 2023'!I18</f>
        <v>825000</v>
      </c>
      <c r="J18" s="13">
        <f>'CONTRACTACIO 1r TR 2023'!J18+'CONTRACTACIO 2n TR 2023'!J18+'CONTRACTACIO 3r TR 2023'!J18+'CONTRACTACIO 4t TR 2023'!J18</f>
        <v>998250</v>
      </c>
      <c r="K18" s="21">
        <f t="shared" si="3"/>
        <v>0.1581069661691718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1</v>
      </c>
      <c r="AB18" s="20">
        <f t="shared" si="10"/>
        <v>1</v>
      </c>
      <c r="AC18" s="13">
        <f>'CONTRACTACIO 1r TR 2023'!X18+'CONTRACTACIO 2n TR 2023'!X18+'CONTRACTACIO 3r TR 2023'!X18+'CONTRACTACIO 4t TR 2023'!X18</f>
        <v>123966.94</v>
      </c>
      <c r="AD18" s="13">
        <f>'CONTRACTACIO 1r TR 2023'!Y18+'CONTRACTACIO 2n TR 2023'!Y18+'CONTRACTACIO 3r TR 2023'!Y18+'CONTRACTACIO 4t TR 2023'!Y18</f>
        <v>150000</v>
      </c>
      <c r="AE18" s="21">
        <f t="shared" si="11"/>
        <v>1</v>
      </c>
    </row>
    <row r="19" spans="1:31" s="42" customFormat="1" ht="36" customHeight="1" x14ac:dyDescent="0.2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5</v>
      </c>
      <c r="H19" s="20">
        <f t="shared" si="2"/>
        <v>1.5384615384615385E-2</v>
      </c>
      <c r="I19" s="13">
        <f>'CONTRACTACIO 1r TR 2023'!I19+'CONTRACTACIO 2n TR 2023'!I19+'CONTRACTACIO 3r TR 2023'!I19+'CONTRACTACIO 4t TR 2023'!I19</f>
        <v>86246.010000000009</v>
      </c>
      <c r="J19" s="13">
        <f>'CONTRACTACIO 1r TR 2023'!J19+'CONTRACTACIO 2n TR 2023'!J19+'CONTRACTACIO 3r TR 2023'!J19+'CONTRACTACIO 4t TR 2023'!J19</f>
        <v>99409.3</v>
      </c>
      <c r="K19" s="21">
        <f t="shared" si="3"/>
        <v>1.5744856330579565E-2</v>
      </c>
      <c r="L19" s="9">
        <f>'CONTRACTACIO 1r TR 2023'!L19+'CONTRACTACIO 2n TR 2023'!L19+'CONTRACTACIO 3r TR 2023'!L19+'CONTRACTACIO 4t TR 2023'!L19</f>
        <v>3</v>
      </c>
      <c r="M19" s="20">
        <f t="shared" si="4"/>
        <v>3.9473684210526314E-2</v>
      </c>
      <c r="N19" s="13">
        <f>'CONTRACTACIO 1r TR 2023'!N19+'CONTRACTACIO 2n TR 2023'!N19+'CONTRACTACIO 3r TR 2023'!N19+'CONTRACTACIO 4t TR 2023'!N19</f>
        <v>918905.59</v>
      </c>
      <c r="O19" s="13">
        <f>'CONTRACTACIO 1r TR 2023'!O19+'CONTRACTACIO 2n TR 2023'!O19+'CONTRACTACIO 3r TR 2023'!O19+'CONTRACTACIO 4t TR 2023'!O19</f>
        <v>1111875.6200000001</v>
      </c>
      <c r="P19" s="21">
        <f t="shared" si="5"/>
        <v>0.79228316802785503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2023'!B20+'CONTRACTACIO 2n TR 2023'!B20+'CONTRACTACIO 3r TR 2023'!B20+'CONTRACTACIO 4t TR 2023'!B20</f>
        <v>30</v>
      </c>
      <c r="C20" s="20">
        <f t="shared" si="0"/>
        <v>0.78947368421052633</v>
      </c>
      <c r="D20" s="13">
        <f>'CONTRACTACIO 1r TR 2023'!D20+'CONTRACTACIO 2n TR 2023'!D20+'CONTRACTACIO 3r TR 2023'!D20+'CONTRACTACIO 4t TR 2023'!D20</f>
        <v>534346.96</v>
      </c>
      <c r="E20" s="13">
        <f>'CONTRACTACIO 1r TR 2023'!E20+'CONTRACTACIO 2n TR 2023'!E20+'CONTRACTACIO 3r TR 2023'!E20+'CONTRACTACIO 4t TR 2023'!E20</f>
        <v>646559.82999999996</v>
      </c>
      <c r="F20" s="21">
        <f t="shared" si="1"/>
        <v>0.39654699693400941</v>
      </c>
      <c r="G20" s="9">
        <f>'CONTRACTACIO 1r TR 2023'!G20+'CONTRACTACIO 2n TR 2023'!G20+'CONTRACTACIO 3r TR 2023'!G20+'CONTRACTACIO 4t TR 2023'!G20</f>
        <v>181</v>
      </c>
      <c r="H20" s="20">
        <f t="shared" si="2"/>
        <v>0.55692307692307697</v>
      </c>
      <c r="I20" s="13">
        <f>'CONTRACTACIO 1r TR 2023'!I20+'CONTRACTACIO 2n TR 2023'!I20+'CONTRACTACIO 3r TR 2023'!I20+'CONTRACTACIO 4t TR 2023'!I20</f>
        <v>1024565.96</v>
      </c>
      <c r="J20" s="13">
        <f>'CONTRACTACIO 1r TR 2023'!J20+'CONTRACTACIO 2n TR 2023'!J20+'CONTRACTACIO 3r TR 2023'!J20+'CONTRACTACIO 4t TR 2023'!J20</f>
        <v>1153673.57</v>
      </c>
      <c r="K20" s="21">
        <f t="shared" si="3"/>
        <v>0.18272359439244443</v>
      </c>
      <c r="L20" s="9">
        <f>'CONTRACTACIO 1r TR 2023'!L20+'CONTRACTACIO 2n TR 2023'!L20+'CONTRACTACIO 3r TR 2023'!L20+'CONTRACTACIO 4t TR 2023'!L20</f>
        <v>20</v>
      </c>
      <c r="M20" s="20">
        <f t="shared" si="4"/>
        <v>0.26315789473684209</v>
      </c>
      <c r="N20" s="13">
        <f>'CONTRACTACIO 1r TR 2023'!N20+'CONTRACTACIO 2n TR 2023'!N20+'CONTRACTACIO 3r TR 2023'!N20+'CONTRACTACIO 4t TR 2023'!N20</f>
        <v>177502.46999999997</v>
      </c>
      <c r="O20" s="13">
        <f>'CONTRACTACIO 1r TR 2023'!O20+'CONTRACTACIO 2n TR 2023'!O20+'CONTRACTACIO 3r TR 2023'!O20+'CONTRACTACIO 4t TR 2023'!O20</f>
        <v>211726.7</v>
      </c>
      <c r="P20" s="21">
        <f t="shared" si="5"/>
        <v>0.15086894398501449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2023'!B21+'CONTRACTACIO 2n TR 2023'!B21+'CONTRACTACIO 3r TR 2023'!B21+'CONTRACTACIO 4t TR 2023'!B21</f>
        <v>2</v>
      </c>
      <c r="C21" s="20">
        <f t="shared" si="0"/>
        <v>5.2631578947368418E-2</v>
      </c>
      <c r="D21" s="13">
        <f>'CONTRACTACIO 1r TR 2023'!D21+'CONTRACTACIO 2n TR 2023'!D21+'CONTRACTACIO 3r TR 2023'!D21+'CONTRACTACIO 4t TR 2023'!D21</f>
        <v>3168.39</v>
      </c>
      <c r="E21" s="13">
        <f>'CONTRACTACIO 1r TR 2023'!E21+'CONTRACTACIO 2n TR 2023'!E21+'CONTRACTACIO 3r TR 2023'!E21+'CONTRACTACIO 4t TR 2023'!E21</f>
        <v>3833.75</v>
      </c>
      <c r="F21" s="21">
        <f t="shared" si="1"/>
        <v>2.3513091580337716E-3</v>
      </c>
      <c r="G21" s="9">
        <f>'CONTRACTACIO 1r TR 2023'!G21+'CONTRACTACIO 2n TR 2023'!G21+'CONTRACTACIO 3r TR 2023'!G21+'CONTRACTACIO 4t TR 2023'!G21</f>
        <v>129</v>
      </c>
      <c r="H21" s="20">
        <f t="shared" si="2"/>
        <v>0.39692307692307693</v>
      </c>
      <c r="I21" s="13">
        <f>'CONTRACTACIO 1r TR 2023'!I21+'CONTRACTACIO 2n TR 2023'!I21+'CONTRACTACIO 3r TR 2023'!I21+'CONTRACTACIO 4t TR 2023'!I21</f>
        <v>101313.09</v>
      </c>
      <c r="J21" s="13">
        <f>'CONTRACTACIO 1r TR 2023'!J21+'CONTRACTACIO 2n TR 2023'!J21+'CONTRACTACIO 3r TR 2023'!J21+'CONTRACTACIO 4t TR 2023'!J21</f>
        <v>115130.73</v>
      </c>
      <c r="K21" s="21">
        <f t="shared" si="3"/>
        <v>1.8234881475724569E-2</v>
      </c>
      <c r="L21" s="9">
        <f>'CONTRACTACIO 1r TR 2023'!L21+'CONTRACTACIO 2n TR 2023'!L21+'CONTRACTACIO 3r TR 2023'!L21+'CONTRACTACIO 4t TR 2023'!L21</f>
        <v>52</v>
      </c>
      <c r="M21" s="20">
        <f t="shared" si="4"/>
        <v>0.68421052631578949</v>
      </c>
      <c r="N21" s="13">
        <f>'CONTRACTACIO 1r TR 2023'!N21+'CONTRACTACIO 2n TR 2023'!N21+'CONTRACTACIO 3r TR 2023'!N21+'CONTRACTACIO 4t TR 2023'!N21</f>
        <v>49073.740000000005</v>
      </c>
      <c r="O21" s="13">
        <f>'CONTRACTACIO 1r TR 2023'!O21+'CONTRACTACIO 2n TR 2023'!O21+'CONTRACTACIO 3r TR 2023'!O21+'CONTRACTACIO 4t TR 2023'!O21</f>
        <v>59142.86</v>
      </c>
      <c r="P21" s="21">
        <f t="shared" si="5"/>
        <v>4.2143106336865181E-2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1</v>
      </c>
      <c r="M24" s="66">
        <f t="shared" si="4"/>
        <v>1.3157894736842105E-2</v>
      </c>
      <c r="N24" s="77">
        <f>'CONTRACTACIO 1r TR 2023'!N24+'CONTRACTACIO 2n TR 2023'!N24+'CONTRACTACIO 3r TR 2023'!N24+'CONTRACTACIO 4t TR 2023'!N24</f>
        <v>17054.89</v>
      </c>
      <c r="O24" s="78">
        <f>'CONTRACTACIO 1r TR 2023'!O24+'CONTRACTACIO 2n TR 2023'!O24+'CONTRACTACIO 3r TR 2023'!O24+'CONTRACTACIO 4t TR 2023'!O24</f>
        <v>20636.419999999998</v>
      </c>
      <c r="P24" s="67">
        <f t="shared" si="5"/>
        <v>1.4704781650265328E-2</v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38</v>
      </c>
      <c r="C25" s="17">
        <f t="shared" si="12"/>
        <v>1</v>
      </c>
      <c r="D25" s="18">
        <f t="shared" si="12"/>
        <v>1354299.0799999998</v>
      </c>
      <c r="E25" s="18">
        <f t="shared" si="12"/>
        <v>1630474.66</v>
      </c>
      <c r="F25" s="19">
        <f t="shared" si="12"/>
        <v>1</v>
      </c>
      <c r="G25" s="16">
        <f t="shared" si="12"/>
        <v>325</v>
      </c>
      <c r="H25" s="17">
        <f t="shared" si="12"/>
        <v>1</v>
      </c>
      <c r="I25" s="18">
        <f t="shared" si="12"/>
        <v>5298529.9799999995</v>
      </c>
      <c r="J25" s="18">
        <f t="shared" si="12"/>
        <v>6313763.5499999998</v>
      </c>
      <c r="K25" s="19">
        <f t="shared" si="12"/>
        <v>1</v>
      </c>
      <c r="L25" s="16">
        <f t="shared" si="12"/>
        <v>76</v>
      </c>
      <c r="M25" s="17">
        <f t="shared" si="12"/>
        <v>1</v>
      </c>
      <c r="N25" s="18">
        <f t="shared" si="12"/>
        <v>1162536.69</v>
      </c>
      <c r="O25" s="18">
        <f t="shared" si="12"/>
        <v>1403381.6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123966.94</v>
      </c>
      <c r="AD25" s="18">
        <f t="shared" si="12"/>
        <v>150000</v>
      </c>
      <c r="AE25" s="19">
        <f t="shared" si="12"/>
        <v>1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2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1.1363636363636364E-2</v>
      </c>
      <c r="D34" s="10">
        <f t="shared" ref="D34:D43" si="15">D13+I13+N13+S13+X13+AC13</f>
        <v>2995702.9099999997</v>
      </c>
      <c r="E34" s="11">
        <f t="shared" ref="E34:E43" si="16">E13+J13+O13+T13+Y13+AD13</f>
        <v>3624800.52</v>
      </c>
      <c r="F34" s="21">
        <f t="shared" ref="F34:F40" si="17">IF(E34,E34/$E$46,"")</f>
        <v>0.3816535713698988</v>
      </c>
      <c r="J34" s="106" t="s">
        <v>3</v>
      </c>
      <c r="K34" s="107"/>
      <c r="L34" s="57">
        <f>B25</f>
        <v>38</v>
      </c>
      <c r="M34" s="8">
        <f t="shared" ref="M34:M39" si="18">IF(L34,L34/$L$40,"")</f>
        <v>8.6363636363636365E-2</v>
      </c>
      <c r="N34" s="58">
        <f>D25</f>
        <v>1354299.0799999998</v>
      </c>
      <c r="O34" s="58">
        <f>E25</f>
        <v>1630474.66</v>
      </c>
      <c r="P34" s="59">
        <f t="shared" ref="P34:P39" si="19">IF(O34,O34/$O$40,"")</f>
        <v>0.1716719233468664</v>
      </c>
    </row>
    <row r="35" spans="1:33" s="25" customFormat="1" ht="30" customHeight="1" x14ac:dyDescent="0.25">
      <c r="A35" s="43" t="s">
        <v>18</v>
      </c>
      <c r="B35" s="12">
        <f t="shared" si="13"/>
        <v>8</v>
      </c>
      <c r="C35" s="8">
        <f t="shared" si="14"/>
        <v>1.8181818181818181E-2</v>
      </c>
      <c r="D35" s="13">
        <f t="shared" si="15"/>
        <v>1016096.74</v>
      </c>
      <c r="E35" s="14">
        <f t="shared" si="16"/>
        <v>1222249.8199999998</v>
      </c>
      <c r="F35" s="21">
        <f t="shared" si="17"/>
        <v>0.12869011862457355</v>
      </c>
      <c r="J35" s="102" t="s">
        <v>1</v>
      </c>
      <c r="K35" s="103"/>
      <c r="L35" s="60">
        <f>G25</f>
        <v>325</v>
      </c>
      <c r="M35" s="8">
        <f t="shared" si="18"/>
        <v>0.73863636363636365</v>
      </c>
      <c r="N35" s="61">
        <f>I25</f>
        <v>5298529.9799999995</v>
      </c>
      <c r="O35" s="61">
        <f>J25</f>
        <v>6313763.5499999998</v>
      </c>
      <c r="P35" s="59">
        <f t="shared" si="19"/>
        <v>0.66477324596129517</v>
      </c>
    </row>
    <row r="36" spans="1:33" s="25" customFormat="1" ht="30" customHeight="1" x14ac:dyDescent="0.25">
      <c r="A36" s="43" t="s">
        <v>19</v>
      </c>
      <c r="B36" s="12">
        <f t="shared" si="13"/>
        <v>2</v>
      </c>
      <c r="C36" s="8">
        <f t="shared" si="14"/>
        <v>4.5454545454545452E-3</v>
      </c>
      <c r="D36" s="13">
        <f t="shared" si="15"/>
        <v>66389</v>
      </c>
      <c r="E36" s="14">
        <f t="shared" si="16"/>
        <v>80330.69</v>
      </c>
      <c r="F36" s="21">
        <f t="shared" si="17"/>
        <v>8.4579812212971697E-3</v>
      </c>
      <c r="J36" s="102" t="s">
        <v>2</v>
      </c>
      <c r="K36" s="103"/>
      <c r="L36" s="60">
        <f>L25</f>
        <v>76</v>
      </c>
      <c r="M36" s="8">
        <f t="shared" si="18"/>
        <v>0.17272727272727273</v>
      </c>
      <c r="N36" s="61">
        <f>N25</f>
        <v>1162536.69</v>
      </c>
      <c r="O36" s="61">
        <f>O25</f>
        <v>1403381.6</v>
      </c>
      <c r="P36" s="59">
        <f t="shared" si="19"/>
        <v>0.14776140002175978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1</v>
      </c>
      <c r="M38" s="8">
        <f t="shared" si="18"/>
        <v>2.2727272727272726E-3</v>
      </c>
      <c r="N38" s="61">
        <f>AC25</f>
        <v>123966.94</v>
      </c>
      <c r="O38" s="61">
        <f>AD25</f>
        <v>150000</v>
      </c>
      <c r="P38" s="59">
        <f t="shared" si="19"/>
        <v>1.579343067007859E-2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4.5454545454545452E-3</v>
      </c>
      <c r="D39" s="13">
        <f t="shared" si="15"/>
        <v>948966.94</v>
      </c>
      <c r="E39" s="22">
        <f t="shared" si="16"/>
        <v>1148250</v>
      </c>
      <c r="F39" s="21">
        <f t="shared" si="17"/>
        <v>0.12089871177945161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8</v>
      </c>
      <c r="C40" s="8">
        <f t="shared" si="14"/>
        <v>1.8181818181818181E-2</v>
      </c>
      <c r="D40" s="13">
        <f t="shared" si="15"/>
        <v>1005151.6</v>
      </c>
      <c r="E40" s="23">
        <f t="shared" si="16"/>
        <v>1211284.9200000002</v>
      </c>
      <c r="F40" s="21">
        <f t="shared" si="17"/>
        <v>0.12753562937154464</v>
      </c>
      <c r="G40" s="25"/>
      <c r="H40" s="25"/>
      <c r="I40" s="25"/>
      <c r="J40" s="104" t="s">
        <v>0</v>
      </c>
      <c r="K40" s="105"/>
      <c r="L40" s="83">
        <f>SUM(L34:L39)</f>
        <v>440</v>
      </c>
      <c r="M40" s="17">
        <f>SUM(M34:M39)</f>
        <v>1</v>
      </c>
      <c r="N40" s="84">
        <f>SUM(N34:N39)</f>
        <v>7939332.6900000004</v>
      </c>
      <c r="O40" s="85">
        <f>SUM(O34:O39)</f>
        <v>9497619.8100000005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231</v>
      </c>
      <c r="C41" s="8">
        <f>IF(B41,B41/$B$46,"")</f>
        <v>0.52500000000000002</v>
      </c>
      <c r="D41" s="13">
        <f t="shared" si="15"/>
        <v>1736415.39</v>
      </c>
      <c r="E41" s="23">
        <f t="shared" si="16"/>
        <v>2011960.0999999999</v>
      </c>
      <c r="F41" s="21">
        <f>IF(E41,E41/$E$46,"")</f>
        <v>0.21183834900209589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183</v>
      </c>
      <c r="C42" s="8">
        <f>IF(B42,B42/$B$46,"")</f>
        <v>0.41590909090909089</v>
      </c>
      <c r="D42" s="13">
        <f t="shared" si="15"/>
        <v>153555.22</v>
      </c>
      <c r="E42" s="14">
        <f t="shared" si="16"/>
        <v>178107.34</v>
      </c>
      <c r="F42" s="21">
        <f>IF(E42,E42/$E$46,"")</f>
        <v>1.875283950748077E-2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>B23+G23+L23+Q23+V23+AA23</f>
        <v>0</v>
      </c>
      <c r="C44" s="8" t="str">
        <f>IF(B44,B44/$B$46,"")</f>
        <v/>
      </c>
      <c r="D44" s="13">
        <f>D23+I23+N23+S23+X23+AC23</f>
        <v>0</v>
      </c>
      <c r="E44" s="14">
        <f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>B24+G24+L24+Q24+V24+AA24</f>
        <v>1</v>
      </c>
      <c r="C45" s="8">
        <f>IF(B45,B45/$B$46,"")</f>
        <v>2.2727272727272726E-3</v>
      </c>
      <c r="D45" s="13">
        <f>D24+I24+N24+S24+X24+AC24</f>
        <v>17054.89</v>
      </c>
      <c r="E45" s="14">
        <f>E24+J24+O24+T24+Y24+AD24</f>
        <v>20636.419999999998</v>
      </c>
      <c r="F45" s="21">
        <f>IF(E45,E45/$E$46,"")</f>
        <v>2.1727991236574879E-3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440</v>
      </c>
      <c r="C46" s="17">
        <f>SUM(C34:C45)</f>
        <v>1</v>
      </c>
      <c r="D46" s="18">
        <f>SUM(D34:D45)</f>
        <v>7939332.6899999985</v>
      </c>
      <c r="E46" s="18">
        <f>SUM(E34:E45)</f>
        <v>9497619.8100000005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B10:AE10"/>
    <mergeCell ref="A11:A12"/>
    <mergeCell ref="B11:F11"/>
    <mergeCell ref="G11:K11"/>
    <mergeCell ref="L11:P11"/>
    <mergeCell ref="Q11:U11"/>
    <mergeCell ref="V11:Z11"/>
    <mergeCell ref="AA11:AE11"/>
    <mergeCell ref="A31:A33"/>
    <mergeCell ref="B31:F32"/>
    <mergeCell ref="J31:K33"/>
    <mergeCell ref="L31:P32"/>
    <mergeCell ref="A27:Q27"/>
    <mergeCell ref="A28:Q28"/>
    <mergeCell ref="A29:H2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ANUAL'!_1Àrea_d_impressió</vt:lpstr>
      <vt:lpstr>'CONTRACTACIO 1r TR 2023'!_2Àrea_d_impressió</vt:lpstr>
      <vt:lpstr>'CONTRACTACIO 2n TR 2023'!_3Àrea_d_impressió</vt:lpstr>
      <vt:lpstr>'CONTRACTACIO 3r TR 2023'!_4Àrea_d_impressió</vt:lpstr>
      <vt:lpstr>'CONTRACTACIO 4t TR 2023'!_5Àrea_d_impressió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2024-06-06T07:46:15Z</dcterms:modified>
</cp:coreProperties>
</file>