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10890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J20" i="4" l="1"/>
  <c r="I20" i="4"/>
  <c r="O20" i="1" l="1"/>
  <c r="N20" i="1"/>
  <c r="J20" i="1"/>
  <c r="I20" i="1"/>
  <c r="E20" i="1"/>
  <c r="D20" i="1"/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D44" i="4"/>
  <c r="B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F23" i="4"/>
  <c r="C23" i="4"/>
  <c r="AE23" i="1"/>
  <c r="AB23" i="1"/>
  <c r="Z23" i="1"/>
  <c r="W23" i="1"/>
  <c r="U23" i="1"/>
  <c r="R23" i="1"/>
  <c r="P23" i="1"/>
  <c r="M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I23" i="7"/>
  <c r="D44" i="7" s="1"/>
  <c r="G23" i="7"/>
  <c r="B44" i="7" s="1"/>
  <c r="E23" i="7"/>
  <c r="D23" i="7"/>
  <c r="B23" i="7"/>
  <c r="E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 s="1"/>
  <c r="Y21" i="7"/>
  <c r="Y25" i="7" s="1"/>
  <c r="O39" i="7" s="1"/>
  <c r="P39" i="7" s="1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D25" i="7" s="1"/>
  <c r="N34" i="7" s="1"/>
  <c r="I20" i="7"/>
  <c r="N20" i="7"/>
  <c r="AC20" i="7"/>
  <c r="AC25" i="7" s="1"/>
  <c r="N38" i="7" s="1"/>
  <c r="S20" i="7"/>
  <c r="X20" i="7"/>
  <c r="D21" i="7"/>
  <c r="I21" i="7"/>
  <c r="N21" i="7"/>
  <c r="AC21" i="7"/>
  <c r="S21" i="7"/>
  <c r="X21" i="7"/>
  <c r="X25" i="7" s="1"/>
  <c r="N39" i="7" s="1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25" i="6" s="1"/>
  <c r="AE14" i="6"/>
  <c r="AE15" i="6"/>
  <c r="AE16" i="6"/>
  <c r="AE17" i="6"/>
  <c r="AE18" i="6"/>
  <c r="AE19" i="6"/>
  <c r="AE20" i="6"/>
  <c r="AE21" i="6"/>
  <c r="AE24" i="6"/>
  <c r="AB13" i="6"/>
  <c r="AB14" i="6"/>
  <c r="AB15" i="6"/>
  <c r="AB25" i="6" s="1"/>
  <c r="AB16" i="6"/>
  <c r="AB17" i="6"/>
  <c r="AB18" i="6"/>
  <c r="AB19" i="6"/>
  <c r="AB20" i="6"/>
  <c r="AB21" i="6"/>
  <c r="AB24" i="6"/>
  <c r="Z13" i="6"/>
  <c r="Z25" i="6" s="1"/>
  <c r="Z14" i="6"/>
  <c r="Z15" i="6"/>
  <c r="Z16" i="6"/>
  <c r="Z17" i="6"/>
  <c r="Z19" i="6"/>
  <c r="Z20" i="6"/>
  <c r="Z24" i="6"/>
  <c r="W13" i="6"/>
  <c r="W25" i="6" s="1"/>
  <c r="W14" i="6"/>
  <c r="W15" i="6"/>
  <c r="W16" i="6"/>
  <c r="W17" i="6"/>
  <c r="W20" i="6"/>
  <c r="W21" i="6"/>
  <c r="W24" i="6"/>
  <c r="U14" i="6"/>
  <c r="U25" i="6" s="1"/>
  <c r="U15" i="6"/>
  <c r="U17" i="6"/>
  <c r="U18" i="6"/>
  <c r="U19" i="6"/>
  <c r="U20" i="6"/>
  <c r="U21" i="6"/>
  <c r="U24" i="6"/>
  <c r="R13" i="6"/>
  <c r="R25" i="6" s="1"/>
  <c r="R14" i="6"/>
  <c r="R15" i="6"/>
  <c r="R17" i="6"/>
  <c r="R18" i="6"/>
  <c r="R19" i="6"/>
  <c r="R20" i="6"/>
  <c r="R21" i="6"/>
  <c r="R24" i="6"/>
  <c r="P13" i="6"/>
  <c r="P15" i="6"/>
  <c r="P16" i="6"/>
  <c r="P18" i="6"/>
  <c r="P25" i="6" s="1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N40" i="5" s="1"/>
  <c r="I25" i="5"/>
  <c r="N35" i="5"/>
  <c r="N25" i="5"/>
  <c r="N36" i="5" s="1"/>
  <c r="S25" i="5"/>
  <c r="N37" i="5"/>
  <c r="X25" i="5"/>
  <c r="N38" i="5" s="1"/>
  <c r="B25" i="5"/>
  <c r="L34" i="5" s="1"/>
  <c r="G25" i="5"/>
  <c r="L25" i="5"/>
  <c r="L36" i="5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25" i="5" s="1"/>
  <c r="AE15" i="5"/>
  <c r="AE16" i="5"/>
  <c r="AE17" i="5"/>
  <c r="AE18" i="5"/>
  <c r="AE19" i="5"/>
  <c r="AB13" i="5"/>
  <c r="AB14" i="5"/>
  <c r="AB15" i="5"/>
  <c r="AB25" i="5" s="1"/>
  <c r="AB16" i="5"/>
  <c r="AB17" i="5"/>
  <c r="AB18" i="5"/>
  <c r="AB19" i="5"/>
  <c r="AB20" i="5"/>
  <c r="AB21" i="5"/>
  <c r="Z13" i="5"/>
  <c r="Z14" i="5"/>
  <c r="Z25" i="5" s="1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25" i="5" s="1"/>
  <c r="U15" i="5"/>
  <c r="U16" i="5"/>
  <c r="U17" i="5"/>
  <c r="U18" i="5"/>
  <c r="U19" i="5"/>
  <c r="U20" i="5"/>
  <c r="U21" i="5"/>
  <c r="R13" i="5"/>
  <c r="R25" i="5" s="1"/>
  <c r="R14" i="5"/>
  <c r="R15" i="5"/>
  <c r="R17" i="5"/>
  <c r="R18" i="5"/>
  <c r="R19" i="5"/>
  <c r="R20" i="5"/>
  <c r="R21" i="5"/>
  <c r="P17" i="5"/>
  <c r="P20" i="5"/>
  <c r="M14" i="5"/>
  <c r="M15" i="5"/>
  <c r="M16" i="5"/>
  <c r="M25" i="5" s="1"/>
  <c r="M17" i="5"/>
  <c r="M18" i="5"/>
  <c r="M19" i="5"/>
  <c r="M20" i="5"/>
  <c r="M21" i="5"/>
  <c r="K16" i="5"/>
  <c r="K17" i="5"/>
  <c r="H16" i="5"/>
  <c r="H17" i="5"/>
  <c r="H19" i="5"/>
  <c r="H21" i="5"/>
  <c r="F13" i="5"/>
  <c r="F25" i="5" s="1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6" i="4" s="1"/>
  <c r="F41" i="4" s="1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B46" i="4" s="1"/>
  <c r="C41" i="4" s="1"/>
  <c r="AE13" i="4"/>
  <c r="AE14" i="4"/>
  <c r="AE25" i="4" s="1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25" i="4" s="1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25" i="4" s="1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 s="1"/>
  <c r="L25" i="4"/>
  <c r="L36" i="4" s="1"/>
  <c r="M19" i="4"/>
  <c r="M15" i="4"/>
  <c r="M16" i="4"/>
  <c r="M17" i="4"/>
  <c r="M18" i="4"/>
  <c r="M21" i="4"/>
  <c r="M24" i="4"/>
  <c r="J25" i="4"/>
  <c r="K23" i="4" s="1"/>
  <c r="K16" i="4"/>
  <c r="K17" i="4"/>
  <c r="I25" i="4"/>
  <c r="N35" i="4" s="1"/>
  <c r="G25" i="4"/>
  <c r="H23" i="4" s="1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 s="1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6" i="4" s="1"/>
  <c r="D42" i="4"/>
  <c r="J25" i="1"/>
  <c r="O35" i="1" s="1"/>
  <c r="K22" i="1"/>
  <c r="O25" i="1"/>
  <c r="O36" i="1" s="1"/>
  <c r="E25" i="1"/>
  <c r="Y25" i="1"/>
  <c r="Z20" i="1" s="1"/>
  <c r="O38" i="1"/>
  <c r="I25" i="1"/>
  <c r="N35" i="1" s="1"/>
  <c r="N25" i="1"/>
  <c r="N36" i="1" s="1"/>
  <c r="D25" i="1"/>
  <c r="N34" i="1" s="1"/>
  <c r="X25" i="1"/>
  <c r="N38" i="1" s="1"/>
  <c r="G25" i="1"/>
  <c r="L35" i="1" s="1"/>
  <c r="H22" i="1"/>
  <c r="L25" i="1"/>
  <c r="M20" i="1" s="1"/>
  <c r="V25" i="1"/>
  <c r="L38" i="1" s="1"/>
  <c r="Q25" i="1"/>
  <c r="L37" i="1"/>
  <c r="M37" i="1" s="1"/>
  <c r="AE24" i="1"/>
  <c r="AE21" i="1"/>
  <c r="AE20" i="1"/>
  <c r="AE19" i="1"/>
  <c r="AE18" i="1"/>
  <c r="AE17" i="1"/>
  <c r="AE15" i="1"/>
  <c r="AE25" i="1" s="1"/>
  <c r="AE14" i="1"/>
  <c r="AB14" i="1"/>
  <c r="AB15" i="1"/>
  <c r="AB16" i="1"/>
  <c r="AB17" i="1"/>
  <c r="AB18" i="1"/>
  <c r="AB19" i="1"/>
  <c r="AB20" i="1"/>
  <c r="AB21" i="1"/>
  <c r="AB24" i="1"/>
  <c r="Z24" i="1"/>
  <c r="Z21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W25" i="1" s="1"/>
  <c r="U24" i="1"/>
  <c r="R24" i="1"/>
  <c r="R21" i="1"/>
  <c r="R20" i="1"/>
  <c r="R19" i="1"/>
  <c r="R18" i="1"/>
  <c r="R17" i="1"/>
  <c r="R16" i="1"/>
  <c r="R15" i="1"/>
  <c r="R14" i="1"/>
  <c r="P24" i="1"/>
  <c r="P21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46" i="1" s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R25" i="1"/>
  <c r="O34" i="6"/>
  <c r="F22" i="6"/>
  <c r="L34" i="6"/>
  <c r="C22" i="6"/>
  <c r="F45" i="1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L35" i="5"/>
  <c r="H22" i="5"/>
  <c r="O38" i="5"/>
  <c r="P38" i="5" s="1"/>
  <c r="O35" i="5"/>
  <c r="K22" i="5"/>
  <c r="M14" i="4"/>
  <c r="P21" i="4"/>
  <c r="H19" i="4"/>
  <c r="H22" i="4"/>
  <c r="K13" i="4"/>
  <c r="K22" i="4"/>
  <c r="Z21" i="4"/>
  <c r="U25" i="4"/>
  <c r="L34" i="1"/>
  <c r="F20" i="1"/>
  <c r="O34" i="1"/>
  <c r="F13" i="1"/>
  <c r="C13" i="1"/>
  <c r="K21" i="1"/>
  <c r="H16" i="1"/>
  <c r="H13" i="1"/>
  <c r="H14" i="1"/>
  <c r="H18" i="1"/>
  <c r="H24" i="1"/>
  <c r="C42" i="1"/>
  <c r="Z18" i="6"/>
  <c r="C20" i="6"/>
  <c r="C13" i="6"/>
  <c r="F14" i="6"/>
  <c r="F25" i="6" s="1"/>
  <c r="K15" i="6"/>
  <c r="R16" i="6"/>
  <c r="U16" i="6"/>
  <c r="U13" i="6"/>
  <c r="H18" i="6"/>
  <c r="H13" i="6"/>
  <c r="H24" i="6"/>
  <c r="H14" i="6"/>
  <c r="D35" i="7"/>
  <c r="K19" i="6"/>
  <c r="K14" i="6"/>
  <c r="K18" i="6"/>
  <c r="K21" i="6"/>
  <c r="K13" i="6"/>
  <c r="K25" i="6" s="1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P25" i="5" s="1"/>
  <c r="H15" i="5"/>
  <c r="K13" i="5"/>
  <c r="W18" i="5"/>
  <c r="W25" i="5"/>
  <c r="R16" i="5"/>
  <c r="H13" i="5"/>
  <c r="H25" i="5" s="1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 s="1"/>
  <c r="D39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W17" i="4"/>
  <c r="O38" i="4"/>
  <c r="E38" i="7"/>
  <c r="Z17" i="4"/>
  <c r="C18" i="4"/>
  <c r="C20" i="4"/>
  <c r="O34" i="4"/>
  <c r="H13" i="4"/>
  <c r="O35" i="4"/>
  <c r="M13" i="4"/>
  <c r="W20" i="4"/>
  <c r="O36" i="4"/>
  <c r="P20" i="4"/>
  <c r="P18" i="7"/>
  <c r="F43" i="4"/>
  <c r="K22" i="7"/>
  <c r="Z14" i="7"/>
  <c r="B40" i="7"/>
  <c r="Q25" i="7"/>
  <c r="B25" i="7"/>
  <c r="L34" i="7" s="1"/>
  <c r="C24" i="7"/>
  <c r="B35" i="7"/>
  <c r="B37" i="7"/>
  <c r="D34" i="7"/>
  <c r="E37" i="7"/>
  <c r="E34" i="7"/>
  <c r="B39" i="7"/>
  <c r="M15" i="7"/>
  <c r="D40" i="7"/>
  <c r="D38" i="7"/>
  <c r="E39" i="7"/>
  <c r="E35" i="7"/>
  <c r="D45" i="7"/>
  <c r="E40" i="7"/>
  <c r="E45" i="7"/>
  <c r="B45" i="7"/>
  <c r="D36" i="7"/>
  <c r="E36" i="7"/>
  <c r="D37" i="7"/>
  <c r="C36" i="1"/>
  <c r="C35" i="1"/>
  <c r="B38" i="7"/>
  <c r="R17" i="7"/>
  <c r="H22" i="7"/>
  <c r="F38" i="1"/>
  <c r="P17" i="7"/>
  <c r="P16" i="7"/>
  <c r="F37" i="4"/>
  <c r="Z16" i="7"/>
  <c r="F37" i="1"/>
  <c r="M16" i="7"/>
  <c r="F43" i="1"/>
  <c r="F24" i="7"/>
  <c r="C25" i="1"/>
  <c r="C22" i="7"/>
  <c r="C23" i="7"/>
  <c r="C40" i="1"/>
  <c r="F15" i="7"/>
  <c r="F22" i="7"/>
  <c r="F42" i="1"/>
  <c r="F36" i="1"/>
  <c r="F35" i="1"/>
  <c r="F39" i="1"/>
  <c r="F40" i="1"/>
  <c r="C36" i="6"/>
  <c r="C41" i="6"/>
  <c r="C25" i="6"/>
  <c r="C39" i="5"/>
  <c r="C43" i="5"/>
  <c r="C25" i="5"/>
  <c r="C36" i="4"/>
  <c r="C43" i="4"/>
  <c r="P25" i="4"/>
  <c r="C45" i="1"/>
  <c r="C37" i="1"/>
  <c r="C39" i="1"/>
  <c r="C15" i="7"/>
  <c r="K24" i="7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C46" i="6" s="1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K25" i="5"/>
  <c r="M38" i="5"/>
  <c r="L37" i="7"/>
  <c r="M37" i="7" s="1"/>
  <c r="R16" i="7"/>
  <c r="C36" i="5"/>
  <c r="C37" i="5"/>
  <c r="F36" i="5"/>
  <c r="F37" i="5"/>
  <c r="F34" i="5"/>
  <c r="F46" i="5" s="1"/>
  <c r="C40" i="5"/>
  <c r="C35" i="5"/>
  <c r="F18" i="7"/>
  <c r="F40" i="5"/>
  <c r="F35" i="5"/>
  <c r="F21" i="7"/>
  <c r="C34" i="5"/>
  <c r="F13" i="7"/>
  <c r="F14" i="7"/>
  <c r="C41" i="5"/>
  <c r="F42" i="5"/>
  <c r="F41" i="5"/>
  <c r="M36" i="5"/>
  <c r="M35" i="5"/>
  <c r="W20" i="7"/>
  <c r="P35" i="5"/>
  <c r="Z21" i="7"/>
  <c r="AE18" i="7"/>
  <c r="AE17" i="7"/>
  <c r="F35" i="4"/>
  <c r="F36" i="4"/>
  <c r="K18" i="7"/>
  <c r="C38" i="4"/>
  <c r="C35" i="4"/>
  <c r="F38" i="4"/>
  <c r="F42" i="4"/>
  <c r="F45" i="4"/>
  <c r="C45" i="4"/>
  <c r="K15" i="7"/>
  <c r="K14" i="7"/>
  <c r="K16" i="7"/>
  <c r="K19" i="7"/>
  <c r="AB17" i="7"/>
  <c r="C20" i="7"/>
  <c r="C18" i="7"/>
  <c r="C14" i="7"/>
  <c r="C40" i="4"/>
  <c r="C39" i="4"/>
  <c r="C13" i="7"/>
  <c r="F34" i="4"/>
  <c r="F39" i="4"/>
  <c r="R13" i="7"/>
  <c r="M19" i="7"/>
  <c r="C34" i="4"/>
  <c r="K21" i="7"/>
  <c r="M18" i="7"/>
  <c r="M13" i="7"/>
  <c r="F40" i="4"/>
  <c r="P13" i="7"/>
  <c r="P15" i="7"/>
  <c r="P14" i="7"/>
  <c r="P19" i="7"/>
  <c r="M14" i="7"/>
  <c r="H15" i="7"/>
  <c r="H19" i="7"/>
  <c r="H16" i="7"/>
  <c r="H14" i="7"/>
  <c r="H18" i="7"/>
  <c r="H24" i="7"/>
  <c r="F40" i="7"/>
  <c r="F43" i="7"/>
  <c r="C38" i="7"/>
  <c r="C43" i="7"/>
  <c r="P37" i="4"/>
  <c r="P38" i="4"/>
  <c r="F38" i="7"/>
  <c r="M37" i="4"/>
  <c r="F39" i="7"/>
  <c r="F35" i="7"/>
  <c r="F45" i="7"/>
  <c r="F37" i="7"/>
  <c r="F36" i="7"/>
  <c r="C37" i="7"/>
  <c r="C40" i="7"/>
  <c r="C39" i="7"/>
  <c r="C36" i="7"/>
  <c r="C35" i="7"/>
  <c r="C45" i="7"/>
  <c r="H20" i="4" l="1"/>
  <c r="L35" i="4"/>
  <c r="M35" i="4" s="1"/>
  <c r="H25" i="4"/>
  <c r="C44" i="4"/>
  <c r="F44" i="4"/>
  <c r="M20" i="4"/>
  <c r="M25" i="4"/>
  <c r="K25" i="4"/>
  <c r="C25" i="4"/>
  <c r="F25" i="4"/>
  <c r="B41" i="7"/>
  <c r="M25" i="1"/>
  <c r="Z25" i="1"/>
  <c r="AA25" i="7"/>
  <c r="L38" i="7" s="1"/>
  <c r="H20" i="1"/>
  <c r="H23" i="1"/>
  <c r="B46" i="1"/>
  <c r="C34" i="1" s="1"/>
  <c r="L36" i="1"/>
  <c r="L40" i="1" s="1"/>
  <c r="M35" i="1" s="1"/>
  <c r="F20" i="7"/>
  <c r="F25" i="1"/>
  <c r="D41" i="7"/>
  <c r="K23" i="1"/>
  <c r="K25" i="1" s="1"/>
  <c r="P20" i="1"/>
  <c r="O25" i="7"/>
  <c r="P25" i="1"/>
  <c r="E41" i="7"/>
  <c r="E46" i="7" s="1"/>
  <c r="E46" i="1"/>
  <c r="F34" i="1" s="1"/>
  <c r="J25" i="7"/>
  <c r="N40" i="1"/>
  <c r="I25" i="7"/>
  <c r="N35" i="7" s="1"/>
  <c r="F46" i="6"/>
  <c r="P38" i="6"/>
  <c r="P40" i="6" s="1"/>
  <c r="O40" i="6"/>
  <c r="L40" i="6"/>
  <c r="M38" i="6"/>
  <c r="M40" i="6" s="1"/>
  <c r="F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C46" i="4"/>
  <c r="F46" i="4"/>
  <c r="L40" i="4"/>
  <c r="M34" i="4" s="1"/>
  <c r="N40" i="4"/>
  <c r="O40" i="4"/>
  <c r="P35" i="4" s="1"/>
  <c r="P21" i="7"/>
  <c r="C25" i="7"/>
  <c r="U25" i="7"/>
  <c r="Z25" i="7"/>
  <c r="D42" i="7"/>
  <c r="E42" i="7"/>
  <c r="O40" i="1"/>
  <c r="P35" i="1" s="1"/>
  <c r="F42" i="7"/>
  <c r="AE21" i="7"/>
  <c r="G25" i="7"/>
  <c r="H13" i="7" s="1"/>
  <c r="B42" i="7"/>
  <c r="AD25" i="7"/>
  <c r="O38" i="7" s="1"/>
  <c r="N25" i="7"/>
  <c r="N36" i="7" s="1"/>
  <c r="M36" i="4" l="1"/>
  <c r="M40" i="4" s="1"/>
  <c r="P34" i="4"/>
  <c r="P36" i="4"/>
  <c r="P40" i="4" s="1"/>
  <c r="H23" i="7"/>
  <c r="H25" i="1"/>
  <c r="F41" i="7"/>
  <c r="F34" i="7"/>
  <c r="O35" i="7"/>
  <c r="K13" i="7"/>
  <c r="P38" i="1"/>
  <c r="AE20" i="7"/>
  <c r="AE25" i="7" s="1"/>
  <c r="AB20" i="7"/>
  <c r="AB25" i="7" s="1"/>
  <c r="M38" i="1"/>
  <c r="M34" i="1"/>
  <c r="C41" i="1"/>
  <c r="C44" i="1"/>
  <c r="L36" i="7"/>
  <c r="M20" i="7"/>
  <c r="M25" i="7" s="1"/>
  <c r="M36" i="1"/>
  <c r="L35" i="7"/>
  <c r="H20" i="7"/>
  <c r="H25" i="7" s="1"/>
  <c r="D46" i="7"/>
  <c r="F44" i="7"/>
  <c r="F41" i="1"/>
  <c r="F44" i="1"/>
  <c r="K23" i="7"/>
  <c r="O36" i="7"/>
  <c r="P20" i="7"/>
  <c r="P25" i="7" s="1"/>
  <c r="P36" i="1"/>
  <c r="K20" i="7"/>
  <c r="P34" i="1"/>
  <c r="N40" i="7"/>
  <c r="B46" i="7"/>
  <c r="C34" i="7" s="1"/>
  <c r="C42" i="7"/>
  <c r="L40" i="7" l="1"/>
  <c r="M38" i="7" s="1"/>
  <c r="O40" i="7"/>
  <c r="P38" i="7" s="1"/>
  <c r="F46" i="7"/>
  <c r="K25" i="7"/>
  <c r="M40" i="1"/>
  <c r="C46" i="1"/>
  <c r="C41" i="7"/>
  <c r="C44" i="7"/>
  <c r="M36" i="7"/>
  <c r="M34" i="7"/>
  <c r="M35" i="7"/>
  <c r="F46" i="1"/>
  <c r="P40" i="1"/>
  <c r="P36" i="7" l="1"/>
  <c r="P34" i="7"/>
  <c r="P35" i="7"/>
  <c r="C46" i="7"/>
  <c r="M40" i="7"/>
  <c r="P40" i="7" l="1"/>
</calcChain>
</file>

<file path=xl/sharedStrings.xml><?xml version="1.0" encoding="utf-8"?>
<sst xmlns="http://schemas.openxmlformats.org/spreadsheetml/2006/main" count="458" uniqueCount="63">
  <si>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</si>
  <si>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</si>
  <si>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</si>
  <si>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</si>
  <si>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</si>
  <si>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</si>
  <si>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</si>
  <si>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</si>
  <si>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</si>
  <si>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</si>
  <si>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</si>
  <si>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</si>
  <si>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</si>
  <si>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</si>
  <si>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</si>
  <si>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</si>
  <si>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</si>
  <si>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</si>
  <si>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</si>
  <si>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</si>
  <si>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</si>
  <si>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</si>
  <si>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</si>
  <si>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</si>
  <si>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</si>
  <si>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</si>
  <si>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</si>
  <si>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</si>
  <si>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</si>
  <si>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</si>
  <si>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</si>
  <si>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</si>
  <si>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</si>
  <si>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</si>
  <si>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</si>
  <si>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</si>
  <si>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</si>
  <si>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</si>
  <si>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</si>
  <si>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</si>
  <si>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</si>
  <si>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</si>
  <si>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</si>
  <si>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</si>
  <si>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</si>
  <si>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</si>
  <si>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</si>
  <si>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</si>
  <si>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</si>
  <si>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</si>
  <si>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</si>
  <si>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</si>
  <si>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</si>
  <si>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</si>
  <si>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</si>
  <si>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</si>
  <si>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</si>
  <si>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</si>
  <si>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</si>
  <si>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</si>
  <si>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</si>
  <si>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Consorci Museu de Ciències Naturals de Barcelona (CMCNB)</t>
  </si>
  <si>
    <t>06.08.2024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</si>
</sst>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80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3" fontId="4" fillId="0" borderId="1" xfId="60" applyFont="1" applyBorder="1" applyAlignment="1" applyProtection="1">
      <alignment vertical="center"/>
      <protection locked="0"/>
    </xf>
    <xf numFmtId="10" fontId="4" fillId="0" borderId="2" xfId="0" applyNumberFormat="1" applyFont="1" applyBorder="1" applyAlignment="1" applyProtection="1">
      <alignment horizontal="center" vertical="center"/>
    </xf>
    <xf numFmtId="3" fontId="24" fillId="0" borderId="3" xfId="0" applyNumberFormat="1" applyFont="1" applyBorder="1" applyAlignment="1" applyProtection="1">
      <alignment horizontal="center" vertical="center"/>
      <protection locked="0"/>
    </xf>
    <xf numFmtId="10" fontId="4" fillId="0" borderId="52" xfId="0" applyNumberFormat="1" applyFont="1" applyBorder="1" applyAlignment="1" applyProtection="1">
      <alignment horizontal="center" vertical="center"/>
    </xf>
  </cellXfs>
  <cellStyles count="61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Coma" xfId="60" builtinId="3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287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1892580.61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1440611.52</c:v>
                </c:pt>
                <c:pt idx="8">
                  <c:v>0</c:v>
                </c:pt>
                <c:pt idx="9">
                  <c:v>0</c:v>
                </c:pt>
                <c:pt idx="10">
                  <c:v>3250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6</c:v>
                </c:pt>
                <c:pt idx="1">
                  <c:v>216</c:v>
                </c:pt>
                <c:pt idx="2">
                  <c:v>76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98794.700000000012</c:v>
                </c:pt>
                <c:pt idx="1">
                  <c:v>3047077.66</c:v>
                </c:pt>
                <c:pt idx="2">
                  <c:v>189769.77</c:v>
                </c:pt>
                <c:pt idx="3">
                  <c:v>0</c:v>
                </c:pt>
                <c:pt idx="4">
                  <c:v>800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L20" sqref="L20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5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45425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5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4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4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3</v>
      </c>
      <c r="H13" s="20">
        <f t="shared" ref="H13:H24" si="2">IF(G13,G13/$G$25,"")</f>
        <v>2.0547945205479451E-2</v>
      </c>
      <c r="I13" s="4">
        <v>1602471.58</v>
      </c>
      <c r="J13" s="5">
        <v>1892580.61</v>
      </c>
      <c r="K13" s="21">
        <f t="shared" ref="K13:K24" si="3">IF(J13,J13/$J$25,"")</f>
        <v>0.69518920504902371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5</v>
      </c>
      <c r="C20" s="66">
        <f t="shared" si="0"/>
        <v>1</v>
      </c>
      <c r="D20" s="70">
        <f>49073+8206.51</f>
        <v>57279.51</v>
      </c>
      <c r="E20" s="70">
        <f>59378.33+9929.88</f>
        <v>69308.210000000006</v>
      </c>
      <c r="F20" s="21">
        <f t="shared" si="1"/>
        <v>1</v>
      </c>
      <c r="G20" s="68">
        <v>135</v>
      </c>
      <c r="H20" s="66">
        <f t="shared" si="2"/>
        <v>0.92465753424657537</v>
      </c>
      <c r="I20" s="70">
        <f>651966.15+38996</f>
        <v>690962.15</v>
      </c>
      <c r="J20" s="70">
        <f>779830.66+47185.16</f>
        <v>827015.82000000007</v>
      </c>
      <c r="K20" s="67">
        <f t="shared" si="3"/>
        <v>0.30378228934130658</v>
      </c>
      <c r="L20" s="68">
        <v>50</v>
      </c>
      <c r="M20" s="66">
        <f t="shared" si="4"/>
        <v>1</v>
      </c>
      <c r="N20" s="69">
        <f>102631.92+6581.28</f>
        <v>109213.2</v>
      </c>
      <c r="O20" s="70">
        <f>121734.18+7963.35</f>
        <v>129697.53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2</v>
      </c>
      <c r="W20" s="66">
        <f t="shared" si="8"/>
        <v>1</v>
      </c>
      <c r="X20" s="69">
        <v>747.93000000000006</v>
      </c>
      <c r="Y20" s="70">
        <v>800</v>
      </c>
      <c r="Z20" s="67">
        <f t="shared" si="9"/>
        <v>1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hidden="1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8</v>
      </c>
      <c r="H23" s="20">
        <f t="shared" si="2"/>
        <v>5.4794520547945202E-2</v>
      </c>
      <c r="I23" s="98">
        <v>2747.9300000000003</v>
      </c>
      <c r="J23" s="98">
        <v>2800</v>
      </c>
      <c r="K23" s="21">
        <f t="shared" si="3"/>
        <v>1.0285056096697863E-3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5</v>
      </c>
      <c r="C25" s="17">
        <f t="shared" si="12"/>
        <v>1</v>
      </c>
      <c r="D25" s="18">
        <f t="shared" si="12"/>
        <v>57279.51</v>
      </c>
      <c r="E25" s="18">
        <f t="shared" si="12"/>
        <v>69308.210000000006</v>
      </c>
      <c r="F25" s="19">
        <f t="shared" si="12"/>
        <v>1</v>
      </c>
      <c r="G25" s="16">
        <f t="shared" si="12"/>
        <v>146</v>
      </c>
      <c r="H25" s="17">
        <f t="shared" si="12"/>
        <v>1</v>
      </c>
      <c r="I25" s="18">
        <f t="shared" si="12"/>
        <v>2296181.66</v>
      </c>
      <c r="J25" s="18">
        <f t="shared" si="12"/>
        <v>2722396.43</v>
      </c>
      <c r="K25" s="19">
        <f t="shared" si="12"/>
        <v>1</v>
      </c>
      <c r="L25" s="16">
        <f t="shared" si="12"/>
        <v>50</v>
      </c>
      <c r="M25" s="17">
        <f t="shared" si="12"/>
        <v>1</v>
      </c>
      <c r="N25" s="18">
        <f t="shared" si="12"/>
        <v>109213.2</v>
      </c>
      <c r="O25" s="18">
        <f t="shared" si="12"/>
        <v>129697.53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2</v>
      </c>
      <c r="W25" s="17">
        <f t="shared" si="12"/>
        <v>1</v>
      </c>
      <c r="X25" s="18">
        <f t="shared" si="12"/>
        <v>747.93000000000006</v>
      </c>
      <c r="Y25" s="18">
        <f t="shared" si="12"/>
        <v>800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15" hidden="1" customHeight="1" x14ac:dyDescent="0.3">
      <c r="A27" s="125" t="s">
        <v>55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hidden="1" customHeight="1" x14ac:dyDescent="0.3">
      <c r="A28" s="126" t="s">
        <v>53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13">B13+G13+L13+Q13+AA13+V13</f>
        <v>3</v>
      </c>
      <c r="C34" s="8">
        <f t="shared" ref="C34:C43" si="14">IF(B34,B34/$B$46,"")</f>
        <v>1.4778325123152709E-2</v>
      </c>
      <c r="D34" s="10">
        <f t="shared" ref="D34:D45" si="15">D13+I13+N13+S13+AC13+X13</f>
        <v>1602471.58</v>
      </c>
      <c r="E34" s="11">
        <f t="shared" ref="E34:E45" si="16">E13+J13+O13+T13+AD13+Y13</f>
        <v>1892580.61</v>
      </c>
      <c r="F34" s="21">
        <f t="shared" ref="F34:F43" si="17">IF(E34,E34/$E$46,"")</f>
        <v>0.64765560351356533</v>
      </c>
      <c r="J34" s="150" t="s">
        <v>3</v>
      </c>
      <c r="K34" s="151"/>
      <c r="L34" s="57">
        <f>B25</f>
        <v>5</v>
      </c>
      <c r="M34" s="8">
        <f t="shared" ref="M34:M39" si="18">IF(L34,L34/$L$40,"")</f>
        <v>2.4630541871921183E-2</v>
      </c>
      <c r="N34" s="58">
        <f>D25</f>
        <v>57279.51</v>
      </c>
      <c r="O34" s="58">
        <f>E25</f>
        <v>69308.210000000006</v>
      </c>
      <c r="P34" s="59">
        <f t="shared" ref="P34:P39" si="19">IF(O34,O34/$O$40,"")</f>
        <v>2.3717801154052257E-2</v>
      </c>
    </row>
    <row r="35" spans="1:33" s="25" customFormat="1" ht="30" customHeight="1" x14ac:dyDescent="0.3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6" t="s">
        <v>1</v>
      </c>
      <c r="K35" s="147"/>
      <c r="L35" s="60">
        <f>G25</f>
        <v>146</v>
      </c>
      <c r="M35" s="8">
        <f t="shared" si="18"/>
        <v>0.71921182266009853</v>
      </c>
      <c r="N35" s="61">
        <f>I25</f>
        <v>2296181.66</v>
      </c>
      <c r="O35" s="61">
        <f>J25</f>
        <v>2722396.43</v>
      </c>
      <c r="P35" s="59">
        <f t="shared" si="19"/>
        <v>0.93162494297921905</v>
      </c>
    </row>
    <row r="36" spans="1:33" ht="30" customHeight="1" x14ac:dyDescent="0.3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46" t="s">
        <v>2</v>
      </c>
      <c r="K36" s="147"/>
      <c r="L36" s="60">
        <f>L25</f>
        <v>50</v>
      </c>
      <c r="M36" s="8">
        <f t="shared" si="18"/>
        <v>0.24630541871921183</v>
      </c>
      <c r="N36" s="61">
        <f>N25</f>
        <v>109213.2</v>
      </c>
      <c r="O36" s="61">
        <f>O25</f>
        <v>129697.53</v>
      </c>
      <c r="P36" s="59">
        <f t="shared" si="19"/>
        <v>4.4383489729596638E-2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6" t="s">
        <v>34</v>
      </c>
      <c r="K37" s="147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6" t="s">
        <v>5</v>
      </c>
      <c r="K38" s="147"/>
      <c r="L38" s="60">
        <f>V25</f>
        <v>2</v>
      </c>
      <c r="M38" s="8">
        <f t="shared" si="18"/>
        <v>9.852216748768473E-3</v>
      </c>
      <c r="N38" s="61">
        <f>X25</f>
        <v>747.93000000000006</v>
      </c>
      <c r="O38" s="61">
        <f>Y25</f>
        <v>800</v>
      </c>
      <c r="P38" s="59">
        <f t="shared" si="19"/>
        <v>2.7376613713212049E-4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46" t="s">
        <v>4</v>
      </c>
      <c r="K39" s="147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48" t="s">
        <v>0</v>
      </c>
      <c r="K40" s="149"/>
      <c r="L40" s="83">
        <f>SUM(L34:L39)</f>
        <v>203</v>
      </c>
      <c r="M40" s="17">
        <f>SUM(M34:M39)</f>
        <v>1</v>
      </c>
      <c r="N40" s="84">
        <f>SUM(N34:N39)</f>
        <v>2463422.3000000003</v>
      </c>
      <c r="O40" s="85">
        <f>SUM(O34:O39)</f>
        <v>2922202.17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192</v>
      </c>
      <c r="C41" s="8">
        <f t="shared" si="14"/>
        <v>0.94581280788177335</v>
      </c>
      <c r="D41" s="13">
        <f t="shared" si="15"/>
        <v>858202.79</v>
      </c>
      <c r="E41" s="23">
        <f t="shared" si="16"/>
        <v>1026821.56</v>
      </c>
      <c r="F41" s="21">
        <f t="shared" si="17"/>
        <v>0.35138621500647238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13"/>
        <v>8</v>
      </c>
      <c r="C44" s="8">
        <f t="shared" ref="C44" si="20">IF(B44,B44/$B$46,"")</f>
        <v>3.9408866995073892E-2</v>
      </c>
      <c r="D44" s="13">
        <f t="shared" si="15"/>
        <v>2747.9300000000003</v>
      </c>
      <c r="E44" s="14">
        <f t="shared" si="16"/>
        <v>2800</v>
      </c>
      <c r="F44" s="21">
        <f t="shared" ref="F44" si="21">IF(E44,E44/$E$46,"")</f>
        <v>9.581814799624217E-4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203</v>
      </c>
      <c r="C46" s="17">
        <f>SUM(C34:C45)</f>
        <v>0.99999999999999989</v>
      </c>
      <c r="D46" s="18">
        <f>SUM(D34:D45)</f>
        <v>2463422.3000000003</v>
      </c>
      <c r="E46" s="18">
        <f>SUM(E34:E45)</f>
        <v>2922202.17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F13:F17" unlockedFormula="1"/>
    <ignoredError sqref="C45 M34:M39 C34:C42 C43:C44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N24" sqref="N24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 t="s">
        <v>62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Consorci Museu de Ciències Naturals de Barcelona (CMCNB)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4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4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>
        <v>1</v>
      </c>
      <c r="C20" s="66">
        <f t="shared" si="0"/>
        <v>1</v>
      </c>
      <c r="D20" s="175">
        <v>24369</v>
      </c>
      <c r="E20" s="175">
        <v>29486.49</v>
      </c>
      <c r="F20" s="177">
        <f t="shared" si="1"/>
        <v>1</v>
      </c>
      <c r="G20" s="68">
        <v>68</v>
      </c>
      <c r="H20" s="66">
        <f t="shared" si="2"/>
        <v>0.97142857142857142</v>
      </c>
      <c r="I20" s="176">
        <f>266395.5+3990.69</f>
        <v>270386.19</v>
      </c>
      <c r="J20" s="176">
        <f>319402.5+4828.73</f>
        <v>324231.23</v>
      </c>
      <c r="K20" s="179">
        <f t="shared" si="3"/>
        <v>0.99861402520866394</v>
      </c>
      <c r="L20" s="178">
        <v>26</v>
      </c>
      <c r="M20" s="66">
        <f t="shared" si="4"/>
        <v>1</v>
      </c>
      <c r="N20" s="69">
        <v>49960.429999999993</v>
      </c>
      <c r="O20" s="70">
        <v>60072.239999999991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>
        <v>2</v>
      </c>
      <c r="H23" s="20">
        <f t="shared" si="13"/>
        <v>2.8571428571428571E-2</v>
      </c>
      <c r="I23" s="6">
        <v>450</v>
      </c>
      <c r="J23" s="7">
        <v>450</v>
      </c>
      <c r="K23" s="21">
        <f t="shared" si="14"/>
        <v>1.3859747913361053E-3</v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32">SUM(B13:B24)</f>
        <v>1</v>
      </c>
      <c r="C25" s="17">
        <f t="shared" si="32"/>
        <v>1</v>
      </c>
      <c r="D25" s="18">
        <f t="shared" si="32"/>
        <v>24369</v>
      </c>
      <c r="E25" s="18">
        <f t="shared" si="32"/>
        <v>29486.49</v>
      </c>
      <c r="F25" s="19">
        <f t="shared" si="32"/>
        <v>1</v>
      </c>
      <c r="G25" s="16">
        <f t="shared" si="32"/>
        <v>70</v>
      </c>
      <c r="H25" s="17">
        <f t="shared" si="32"/>
        <v>1</v>
      </c>
      <c r="I25" s="18">
        <f t="shared" si="32"/>
        <v>270836.19</v>
      </c>
      <c r="J25" s="18">
        <f t="shared" si="32"/>
        <v>324681.23</v>
      </c>
      <c r="K25" s="19">
        <f t="shared" si="32"/>
        <v>1</v>
      </c>
      <c r="L25" s="16">
        <f t="shared" si="32"/>
        <v>26</v>
      </c>
      <c r="M25" s="17">
        <f t="shared" si="32"/>
        <v>1</v>
      </c>
      <c r="N25" s="18">
        <f t="shared" si="32"/>
        <v>49960.429999999993</v>
      </c>
      <c r="O25" s="18">
        <f t="shared" si="32"/>
        <v>60072.239999999991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25">
      <c r="B26" s="26"/>
      <c r="H26" s="26"/>
      <c r="N26" s="26"/>
    </row>
    <row r="27" spans="1:31" s="49" customFormat="1" ht="34.15" hidden="1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hidden="1" customHeight="1" x14ac:dyDescent="0.3">
      <c r="A28" s="127" t="str">
        <f>'CONTRACTACIO 1r TR 2024'!A28:Q28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50" t="s">
        <v>3</v>
      </c>
      <c r="K34" s="151"/>
      <c r="L34" s="57">
        <f>B25</f>
        <v>1</v>
      </c>
      <c r="M34" s="8">
        <f t="shared" ref="M34:M39" si="38">IF(L34,L34/$L$40,"")</f>
        <v>1.0309278350515464E-2</v>
      </c>
      <c r="N34" s="58">
        <f>D25</f>
        <v>24369</v>
      </c>
      <c r="O34" s="58">
        <f>E25</f>
        <v>29486.49</v>
      </c>
      <c r="P34" s="59">
        <f t="shared" ref="P34:P39" si="39">IF(O34,O34/$O$40,"")</f>
        <v>7.1182147661466563E-2</v>
      </c>
    </row>
    <row r="35" spans="1:33" s="25" customFormat="1" ht="30" customHeight="1" x14ac:dyDescent="0.25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46" t="s">
        <v>1</v>
      </c>
      <c r="K35" s="147"/>
      <c r="L35" s="60">
        <f>G25</f>
        <v>70</v>
      </c>
      <c r="M35" s="8">
        <f t="shared" si="38"/>
        <v>0.72164948453608246</v>
      </c>
      <c r="N35" s="61">
        <f>I25</f>
        <v>270836.19</v>
      </c>
      <c r="O35" s="61">
        <f>J25</f>
        <v>324681.23</v>
      </c>
      <c r="P35" s="59">
        <f t="shared" si="39"/>
        <v>0.78379987773270354</v>
      </c>
    </row>
    <row r="36" spans="1:33" ht="30" customHeight="1" x14ac:dyDescent="0.25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46" t="s">
        <v>2</v>
      </c>
      <c r="K36" s="147"/>
      <c r="L36" s="60">
        <f>L25</f>
        <v>26</v>
      </c>
      <c r="M36" s="8">
        <f t="shared" si="38"/>
        <v>0.26804123711340205</v>
      </c>
      <c r="N36" s="61">
        <f>N25</f>
        <v>49960.429999999993</v>
      </c>
      <c r="O36" s="61">
        <f>O25</f>
        <v>60072.239999999991</v>
      </c>
      <c r="P36" s="59">
        <f t="shared" si="39"/>
        <v>0.14501797460582991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6" t="s">
        <v>34</v>
      </c>
      <c r="K37" s="147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6" t="s">
        <v>5</v>
      </c>
      <c r="K38" s="147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46" t="s">
        <v>4</v>
      </c>
      <c r="K39" s="147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">
      <c r="A40" s="44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23">
        <f t="shared" si="36"/>
        <v>0</v>
      </c>
      <c r="F40" s="21" t="str">
        <f t="shared" si="37"/>
        <v/>
      </c>
      <c r="G40" s="25"/>
      <c r="J40" s="148" t="s">
        <v>0</v>
      </c>
      <c r="K40" s="149"/>
      <c r="L40" s="83">
        <f>SUM(L34:L39)</f>
        <v>97</v>
      </c>
      <c r="M40" s="17">
        <f>SUM(M34:M39)</f>
        <v>1</v>
      </c>
      <c r="N40" s="84">
        <f>SUM(N34:N39)</f>
        <v>345165.62</v>
      </c>
      <c r="O40" s="85">
        <f>SUM(O34:O39)</f>
        <v>414239.95999999996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25">
      <c r="A41" s="45" t="s">
        <v>29</v>
      </c>
      <c r="B41" s="12">
        <f t="shared" si="33"/>
        <v>95</v>
      </c>
      <c r="C41" s="8">
        <f t="shared" si="34"/>
        <v>0.97938144329896903</v>
      </c>
      <c r="D41" s="13">
        <f t="shared" si="35"/>
        <v>344715.62</v>
      </c>
      <c r="E41" s="23">
        <f t="shared" si="36"/>
        <v>413789.95999999996</v>
      </c>
      <c r="F41" s="21">
        <f t="shared" si="37"/>
        <v>0.99891367312801016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3"/>
        <v>2</v>
      </c>
      <c r="C44" s="8">
        <f t="shared" si="34"/>
        <v>2.0618556701030927E-2</v>
      </c>
      <c r="D44" s="13">
        <f t="shared" si="35"/>
        <v>450</v>
      </c>
      <c r="E44" s="14">
        <f t="shared" si="36"/>
        <v>450</v>
      </c>
      <c r="F44" s="21">
        <f>IF(E44,E44/$E$46,"")</f>
        <v>1.0863268719898487E-3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97</v>
      </c>
      <c r="C46" s="17">
        <f>SUM(C34:C45)</f>
        <v>1</v>
      </c>
      <c r="D46" s="18">
        <f>SUM(D34:D45)</f>
        <v>345165.62</v>
      </c>
      <c r="E46" s="18">
        <f>SUM(E34:E45)</f>
        <v>414239.95999999996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C44:C45 M34:M39 C34:C43" formula="1"/>
    <ignoredError sqref="B8" unlockedFormula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Consorci Museu de Ciències Naturals de Barcelona (CMCNB)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899999999999999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4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4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" hidden="1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15" hidden="1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hidden="1" customHeight="1" x14ac:dyDescent="0.3">
      <c r="A28" s="127" t="str">
        <f>'CONTRACTACIO 1r TR 2024'!A28:Q28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50" t="s">
        <v>3</v>
      </c>
      <c r="K34" s="151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5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46" t="s">
        <v>1</v>
      </c>
      <c r="K35" s="147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5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46" t="s">
        <v>2</v>
      </c>
      <c r="K36" s="147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6" t="s">
        <v>34</v>
      </c>
      <c r="K37" s="147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6" t="s">
        <v>5</v>
      </c>
      <c r="K38" s="147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46" t="s">
        <v>4</v>
      </c>
      <c r="K39" s="147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48" t="s">
        <v>0</v>
      </c>
      <c r="K40" s="149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C44:C45 M34:M39 C34:C43" formula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796875" defaultRowHeight="14.5" x14ac:dyDescent="0.35"/>
  <cols>
    <col min="1" max="1" width="26.1796875" style="27" customWidth="1"/>
    <col min="2" max="2" width="11.54296875" style="62" customWidth="1"/>
    <col min="3" max="3" width="10.7265625" style="27" customWidth="1"/>
    <col min="4" max="4" width="19.1796875" style="27" customWidth="1"/>
    <col min="5" max="5" width="18.179687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2" width="11.453125" style="27" customWidth="1"/>
    <col min="13" max="13" width="10.7265625" style="27" customWidth="1"/>
    <col min="14" max="14" width="18.8164062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7.269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customHeight="1" x14ac:dyDescent="0.3">
      <c r="B4" s="26"/>
      <c r="H4" s="26"/>
      <c r="N4" s="26"/>
    </row>
    <row r="5" spans="1:31" s="25" customFormat="1" ht="30.75" customHeight="1" x14ac:dyDescent="0.35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Consorci Museu de Ciències Naturals de Barcelona (CMCNB)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8" t="s">
        <v>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</row>
    <row r="11" spans="1:31" ht="30" customHeight="1" thickBot="1" x14ac:dyDescent="0.4">
      <c r="A11" s="119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3" t="s">
        <v>5</v>
      </c>
      <c r="W11" s="144"/>
      <c r="X11" s="144"/>
      <c r="Y11" s="144"/>
      <c r="Z11" s="145"/>
      <c r="AA11" s="140" t="s">
        <v>4</v>
      </c>
      <c r="AB11" s="141"/>
      <c r="AC11" s="141"/>
      <c r="AD11" s="141"/>
      <c r="AE11" s="142"/>
    </row>
    <row r="12" spans="1:31" ht="39" customHeight="1" thickBot="1" x14ac:dyDescent="0.4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40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40" customHeight="1" x14ac:dyDescent="0.35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40" customHeight="1" x14ac:dyDescent="0.35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5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4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5">
      <c r="B26" s="26"/>
      <c r="H26" s="26"/>
      <c r="N26" s="26"/>
    </row>
    <row r="27" spans="1:31" s="49" customFormat="1" ht="34.15" hidden="1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hidden="1" customHeight="1" x14ac:dyDescent="0.3">
      <c r="A28" s="127" t="str">
        <f>'CONTRACTACIO 1r TR 2024'!A28:Q28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5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4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" customHeight="1" thickBot="1" x14ac:dyDescent="0.4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5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50" t="s">
        <v>3</v>
      </c>
      <c r="K34" s="151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5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6" t="s">
        <v>1</v>
      </c>
      <c r="K35" s="147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5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46" t="s">
        <v>2</v>
      </c>
      <c r="K36" s="147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5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6" t="s">
        <v>34</v>
      </c>
      <c r="K37" s="147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6" t="s">
        <v>5</v>
      </c>
      <c r="K38" s="147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46" t="s">
        <v>4</v>
      </c>
      <c r="K39" s="147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48" t="s">
        <v>0</v>
      </c>
      <c r="K40" s="149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5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5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5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4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5" customHeight="1" x14ac:dyDescent="0.35">
      <c r="B48" s="26"/>
      <c r="H48" s="26"/>
      <c r="N48" s="26"/>
    </row>
    <row r="49" spans="2:14" s="25" customForma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2:21" s="25" customFormat="1" x14ac:dyDescent="0.35">
      <c r="B97" s="26"/>
      <c r="H97" s="26"/>
      <c r="N97" s="26"/>
    </row>
    <row r="98" spans="2:21" s="25" customFormat="1" x14ac:dyDescent="0.35">
      <c r="B98" s="26"/>
      <c r="H98" s="26"/>
      <c r="N98" s="26"/>
    </row>
    <row r="99" spans="2:21" s="25" customFormat="1" x14ac:dyDescent="0.35">
      <c r="B99" s="26"/>
      <c r="H99" s="26"/>
      <c r="N99" s="26"/>
    </row>
    <row r="100" spans="2:21" s="25" customFormat="1" x14ac:dyDescent="0.35">
      <c r="B100" s="26"/>
      <c r="H100" s="26"/>
      <c r="N100" s="26"/>
    </row>
    <row r="101" spans="2:21" s="25" customFormat="1" x14ac:dyDescent="0.35">
      <c r="B101" s="26"/>
      <c r="H101" s="26"/>
      <c r="N101" s="26"/>
    </row>
    <row r="102" spans="2:21" s="25" customFormat="1" x14ac:dyDescent="0.35">
      <c r="B102" s="26"/>
      <c r="H102" s="26"/>
      <c r="N102" s="26"/>
    </row>
    <row r="103" spans="2:21" s="25" customFormat="1" x14ac:dyDescent="0.35">
      <c r="B103" s="26"/>
      <c r="H103" s="26"/>
      <c r="N103" s="26"/>
    </row>
    <row r="104" spans="2:21" s="25" customFormat="1" x14ac:dyDescent="0.35">
      <c r="B104" s="26"/>
      <c r="H104" s="26"/>
      <c r="N104" s="26"/>
    </row>
    <row r="105" spans="2:21" s="25" customFormat="1" x14ac:dyDescent="0.35">
      <c r="B105" s="26"/>
      <c r="H105" s="26"/>
      <c r="N105" s="26"/>
    </row>
    <row r="106" spans="2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customProperties>
    <customPr name="EpmWorksheetKeyString_GUID" r:id="rId2"/>
  </customProperties>
  <ignoredErrors>
    <ignoredError sqref="C44:C45 M34:M39 C34:C43" formula="1"/>
    <ignoredError sqref="B8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796875" defaultRowHeight="14.5" x14ac:dyDescent="0.35"/>
  <cols>
    <col min="1" max="1" width="30.453125" style="27" customWidth="1"/>
    <col min="2" max="2" width="11.1796875" style="62" customWidth="1"/>
    <col min="3" max="3" width="10.7265625" style="27" customWidth="1"/>
    <col min="4" max="4" width="19.1796875" style="27" customWidth="1"/>
    <col min="5" max="5" width="19.7265625" style="27" customWidth="1"/>
    <col min="6" max="6" width="11.453125" style="27" customWidth="1"/>
    <col min="7" max="7" width="9.26953125" style="27" customWidth="1"/>
    <col min="8" max="8" width="10.81640625" style="62" customWidth="1"/>
    <col min="9" max="9" width="17.26953125" style="27" customWidth="1"/>
    <col min="10" max="10" width="20" style="27" customWidth="1"/>
    <col min="11" max="11" width="11.453125" style="27" customWidth="1"/>
    <col min="12" max="12" width="11.7265625" style="27" customWidth="1"/>
    <col min="13" max="13" width="10.7265625" style="27" customWidth="1"/>
    <col min="14" max="14" width="20.1796875" style="62" customWidth="1"/>
    <col min="15" max="15" width="19.7265625" style="27" customWidth="1"/>
    <col min="16" max="16" width="11.453125" style="27" customWidth="1"/>
    <col min="17" max="17" width="9.1796875" style="27" customWidth="1"/>
    <col min="18" max="18" width="11" style="27" customWidth="1"/>
    <col min="19" max="19" width="18.81640625" style="27" customWidth="1"/>
    <col min="20" max="20" width="19.54296875" style="27" customWidth="1"/>
    <col min="21" max="21" width="11.1796875" style="27" customWidth="1"/>
    <col min="22" max="22" width="9" style="27" customWidth="1"/>
    <col min="23" max="23" width="10" style="27" customWidth="1"/>
    <col min="24" max="24" width="19" style="27" customWidth="1"/>
    <col min="25" max="25" width="15.453125" style="27" customWidth="1"/>
    <col min="26" max="26" width="9.7265625" style="27" customWidth="1"/>
    <col min="27" max="27" width="9.1796875" style="27" customWidth="1"/>
    <col min="28" max="28" width="10.81640625" style="27" customWidth="1"/>
    <col min="29" max="29" width="18.1796875" style="27" customWidth="1"/>
    <col min="30" max="30" width="18.81640625" style="27" customWidth="1"/>
    <col min="31" max="31" width="10.81640625" style="27" customWidth="1"/>
    <col min="32" max="16384" width="9.17968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65" x14ac:dyDescent="0.35">
      <c r="B4" s="26"/>
      <c r="H4" s="26"/>
      <c r="N4" s="26"/>
    </row>
    <row r="5" spans="1:31" s="25" customFormat="1" ht="30.75" customHeight="1" x14ac:dyDescent="0.35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59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Consorci Museu de Ciències Naturals de Barcelona (CMCNB)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70" t="s">
        <v>6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2"/>
    </row>
    <row r="11" spans="1:31" ht="30" customHeight="1" thickBot="1" x14ac:dyDescent="0.4">
      <c r="A11" s="173" t="s">
        <v>10</v>
      </c>
      <c r="B11" s="131" t="s">
        <v>3</v>
      </c>
      <c r="C11" s="132"/>
      <c r="D11" s="132"/>
      <c r="E11" s="132"/>
      <c r="F11" s="133"/>
      <c r="G11" s="134" t="s">
        <v>1</v>
      </c>
      <c r="H11" s="135"/>
      <c r="I11" s="135"/>
      <c r="J11" s="135"/>
      <c r="K11" s="136"/>
      <c r="L11" s="105" t="s">
        <v>2</v>
      </c>
      <c r="M11" s="106"/>
      <c r="N11" s="106"/>
      <c r="O11" s="106"/>
      <c r="P11" s="106"/>
      <c r="Q11" s="137" t="s">
        <v>34</v>
      </c>
      <c r="R11" s="138"/>
      <c r="S11" s="138"/>
      <c r="T11" s="138"/>
      <c r="U11" s="139"/>
      <c r="V11" s="140" t="s">
        <v>4</v>
      </c>
      <c r="W11" s="141"/>
      <c r="X11" s="141"/>
      <c r="Y11" s="141"/>
      <c r="Z11" s="142"/>
      <c r="AA11" s="143" t="s">
        <v>5</v>
      </c>
      <c r="AB11" s="144"/>
      <c r="AC11" s="144"/>
      <c r="AD11" s="144"/>
      <c r="AE11" s="145"/>
    </row>
    <row r="12" spans="1:31" ht="39" customHeight="1" thickBot="1" x14ac:dyDescent="0.4">
      <c r="A12" s="174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3</v>
      </c>
      <c r="H13" s="20">
        <f t="shared" ref="H13:H24" si="2">IF(G13,G13/$G$25,"")</f>
        <v>1.3888888888888888E-2</v>
      </c>
      <c r="I13" s="10">
        <f>'CONTRACTACIO 1r TR 2024'!I13+'CONTRACTACIO 2n TR 2024'!I13+'CONTRACTACIO 3r TR 2024'!I13+'CONTRACTACIO 4t TR 2024'!I13</f>
        <v>1602471.58</v>
      </c>
      <c r="J13" s="10">
        <f>'CONTRACTACIO 1r TR 2024'!J13+'CONTRACTACIO 2n TR 2024'!J13+'CONTRACTACIO 3r TR 2024'!J13+'CONTRACTACIO 4t TR 2024'!J13</f>
        <v>1892580.61</v>
      </c>
      <c r="K13" s="21">
        <f t="shared" ref="K13:K24" si="3">IF(J13,J13/$J$25,"")</f>
        <v>0.62111334897844384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5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5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5">
      <c r="A20" s="45" t="s">
        <v>29</v>
      </c>
      <c r="B20" s="9">
        <f>'CONTRACTACIO 1r TR 2024'!B20+'CONTRACTACIO 2n TR 2024'!B20+'CONTRACTACIO 3r TR 2024'!B20+'CONTRACTACIO 4t TR 2024'!B20</f>
        <v>6</v>
      </c>
      <c r="C20" s="20">
        <f t="shared" si="0"/>
        <v>1</v>
      </c>
      <c r="D20" s="13">
        <f>'CONTRACTACIO 1r TR 2024'!D20+'CONTRACTACIO 2n TR 2024'!D20+'CONTRACTACIO 3r TR 2024'!D20+'CONTRACTACIO 4t TR 2024'!D20</f>
        <v>81648.510000000009</v>
      </c>
      <c r="E20" s="13">
        <f>'CONTRACTACIO 1r TR 2024'!E20+'CONTRACTACIO 2n TR 2024'!E20+'CONTRACTACIO 3r TR 2024'!E20+'CONTRACTACIO 4t TR 2024'!E20</f>
        <v>98794.700000000012</v>
      </c>
      <c r="F20" s="21">
        <f t="shared" si="1"/>
        <v>1</v>
      </c>
      <c r="G20" s="9">
        <f>'CONTRACTACIO 1r TR 2024'!G20+'CONTRACTACIO 2n TR 2024'!G20+'CONTRACTACIO 3r TR 2024'!G20+'CONTRACTACIO 4t TR 2024'!G20</f>
        <v>203</v>
      </c>
      <c r="H20" s="20">
        <f t="shared" si="2"/>
        <v>0.93981481481481477</v>
      </c>
      <c r="I20" s="13">
        <f>'CONTRACTACIO 1r TR 2024'!I20+'CONTRACTACIO 2n TR 2024'!I20+'CONTRACTACIO 3r TR 2024'!I20+'CONTRACTACIO 4t TR 2024'!I20</f>
        <v>961348.34000000008</v>
      </c>
      <c r="J20" s="13">
        <f>'CONTRACTACIO 1r TR 2024'!J20+'CONTRACTACIO 2n TR 2024'!J20+'CONTRACTACIO 3r TR 2024'!J20+'CONTRACTACIO 4t TR 2024'!J20</f>
        <v>1151247.05</v>
      </c>
      <c r="K20" s="21">
        <f t="shared" si="3"/>
        <v>0.37782005529849211</v>
      </c>
      <c r="L20" s="9">
        <f>'CONTRACTACIO 1r TR 2024'!L20+'CONTRACTACIO 2n TR 2024'!L20+'CONTRACTACIO 3r TR 2024'!L20+'CONTRACTACIO 4t TR 2024'!L20</f>
        <v>76</v>
      </c>
      <c r="M20" s="20">
        <f t="shared" si="4"/>
        <v>1</v>
      </c>
      <c r="N20" s="13">
        <f>'CONTRACTACIO 1r TR 2024'!N20+'CONTRACTACIO 2n TR 2024'!N20+'CONTRACTACIO 3r TR 2024'!N20+'CONTRACTACIO 4t TR 2024'!N20</f>
        <v>159173.63</v>
      </c>
      <c r="O20" s="13">
        <f>'CONTRACTACIO 1r TR 2024'!O20+'CONTRACTACIO 2n TR 2024'!O20+'CONTRACTACIO 3r TR 2024'!O20+'CONTRACTACIO 4t TR 2024'!O20</f>
        <v>189769.77</v>
      </c>
      <c r="P20" s="21">
        <f t="shared" si="5"/>
        <v>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2</v>
      </c>
      <c r="AB20" s="20">
        <f t="shared" si="10"/>
        <v>1</v>
      </c>
      <c r="AC20" s="13">
        <f>'CONTRACTACIO 1r TR 2024'!X20+'CONTRACTACIO 2n TR 2024'!X20+'CONTRACTACIO 3r TR 2024'!X20+'CONTRACTACIO 4t TR 2024'!X20</f>
        <v>747.93000000000006</v>
      </c>
      <c r="AD20" s="13">
        <f>'CONTRACTACIO 1r TR 2024'!Y20+'CONTRACTACIO 2n TR 2024'!Y20+'CONTRACTACIO 3r TR 2024'!Y20+'CONTRACTACIO 4t TR 2024'!Y20</f>
        <v>800</v>
      </c>
      <c r="AE20" s="21">
        <f t="shared" si="11"/>
        <v>1</v>
      </c>
    </row>
    <row r="21" spans="1:31" s="42" customFormat="1" ht="40" customHeight="1" x14ac:dyDescent="0.35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40" customHeight="1" x14ac:dyDescent="0.35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40" customHeight="1" x14ac:dyDescent="0.35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10</v>
      </c>
      <c r="H23" s="66">
        <f t="shared" si="2"/>
        <v>4.6296296296296294E-2</v>
      </c>
      <c r="I23" s="77">
        <f>'CONTRACTACIO 1r TR 2024'!I23+'CONTRACTACIO 2n TR 2024'!I23+'CONTRACTACIO 3r TR 2024'!I23+'CONTRACTACIO 4t TR 2024'!I23</f>
        <v>3197.9300000000003</v>
      </c>
      <c r="J23" s="78">
        <f>'CONTRACTACIO 1r TR 2024'!J23+'CONTRACTACIO 2n TR 2024'!J23+'CONTRACTACIO 3r TR 2024'!J23+'CONTRACTACIO 4t TR 2024'!J23</f>
        <v>3250</v>
      </c>
      <c r="K23" s="67">
        <f t="shared" si="3"/>
        <v>1.0665957230640455E-3</v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5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4">
      <c r="A25" s="82" t="s">
        <v>0</v>
      </c>
      <c r="B25" s="16">
        <f t="shared" ref="B25:AE25" si="12">SUM(B13:B24)</f>
        <v>6</v>
      </c>
      <c r="C25" s="17">
        <f t="shared" si="12"/>
        <v>1</v>
      </c>
      <c r="D25" s="18">
        <f t="shared" si="12"/>
        <v>81648.510000000009</v>
      </c>
      <c r="E25" s="18">
        <f t="shared" si="12"/>
        <v>98794.700000000012</v>
      </c>
      <c r="F25" s="19">
        <f t="shared" si="12"/>
        <v>1</v>
      </c>
      <c r="G25" s="16">
        <f t="shared" si="12"/>
        <v>216</v>
      </c>
      <c r="H25" s="17">
        <f t="shared" si="12"/>
        <v>0.99999999999999989</v>
      </c>
      <c r="I25" s="18">
        <f t="shared" si="12"/>
        <v>2567017.85</v>
      </c>
      <c r="J25" s="18">
        <f t="shared" si="12"/>
        <v>3047077.66</v>
      </c>
      <c r="K25" s="19">
        <f t="shared" si="12"/>
        <v>1</v>
      </c>
      <c r="L25" s="16">
        <f t="shared" si="12"/>
        <v>76</v>
      </c>
      <c r="M25" s="17">
        <f t="shared" si="12"/>
        <v>1</v>
      </c>
      <c r="N25" s="18">
        <f t="shared" si="12"/>
        <v>159173.63</v>
      </c>
      <c r="O25" s="18">
        <f t="shared" si="12"/>
        <v>189769.77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2</v>
      </c>
      <c r="AB25" s="17">
        <f t="shared" si="12"/>
        <v>1</v>
      </c>
      <c r="AC25" s="18">
        <f t="shared" si="12"/>
        <v>747.93000000000006</v>
      </c>
      <c r="AD25" s="18">
        <f t="shared" si="12"/>
        <v>800</v>
      </c>
      <c r="AE25" s="19">
        <f t="shared" si="12"/>
        <v>1</v>
      </c>
    </row>
    <row r="26" spans="1:31" s="25" customFormat="1" ht="18.649999999999999" customHeight="1" x14ac:dyDescent="0.35">
      <c r="B26" s="26"/>
      <c r="H26" s="26"/>
      <c r="N26" s="26"/>
    </row>
    <row r="27" spans="1:31" s="49" customFormat="1" ht="34.15" customHeight="1" x14ac:dyDescent="0.35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149999999999999" customHeight="1" x14ac:dyDescent="0.35">
      <c r="A28" s="127" t="str">
        <f>'CONTRACTACIO 1r TR 2024'!A28:Q28</f>
        <v>https://bcnroc.ajuntament.barcelona.cat/jspui/bitstream/11703/128073/5/GM_pressupost-general_2023.pdf#page=269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" customHeight="1" x14ac:dyDescent="0.35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5" customHeight="1" thickBot="1" x14ac:dyDescent="0.4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5">
      <c r="A31" s="152" t="s">
        <v>10</v>
      </c>
      <c r="B31" s="155" t="s">
        <v>17</v>
      </c>
      <c r="C31" s="156"/>
      <c r="D31" s="156"/>
      <c r="E31" s="156"/>
      <c r="F31" s="157"/>
      <c r="G31" s="25"/>
      <c r="H31" s="54"/>
      <c r="I31" s="54"/>
      <c r="J31" s="161" t="s">
        <v>15</v>
      </c>
      <c r="K31" s="162"/>
      <c r="L31" s="155" t="s">
        <v>16</v>
      </c>
      <c r="M31" s="156"/>
      <c r="N31" s="156"/>
      <c r="O31" s="156"/>
      <c r="P31" s="157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4">
      <c r="A32" s="153"/>
      <c r="B32" s="158"/>
      <c r="C32" s="159"/>
      <c r="D32" s="159"/>
      <c r="E32" s="159"/>
      <c r="F32" s="160"/>
      <c r="G32" s="25"/>
      <c r="J32" s="163"/>
      <c r="K32" s="164"/>
      <c r="L32" s="167"/>
      <c r="M32" s="168"/>
      <c r="N32" s="168"/>
      <c r="O32" s="168"/>
      <c r="P32" s="169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15" customHeight="1" thickBot="1" x14ac:dyDescent="0.4">
      <c r="A33" s="154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5"/>
      <c r="K33" s="166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5" customHeight="1" x14ac:dyDescent="0.35">
      <c r="A34" s="41" t="s">
        <v>25</v>
      </c>
      <c r="B34" s="9">
        <f t="shared" ref="B34:B43" si="13">B13+G13+L13+Q13+V13+AA13</f>
        <v>3</v>
      </c>
      <c r="C34" s="8">
        <f t="shared" ref="C34:C40" si="14">IF(B34,B34/$B$46,"")</f>
        <v>0.01</v>
      </c>
      <c r="D34" s="10">
        <f t="shared" ref="D34:D43" si="15">D13+I13+N13+S13+X13+AC13</f>
        <v>1602471.58</v>
      </c>
      <c r="E34" s="11">
        <f t="shared" ref="E34:E43" si="16">E13+J13+O13+T13+Y13+AD13</f>
        <v>1892580.61</v>
      </c>
      <c r="F34" s="21">
        <f t="shared" ref="F34:F40" si="17">IF(E34,E34/$E$46,"")</f>
        <v>0.56724514805236559</v>
      </c>
      <c r="J34" s="150" t="s">
        <v>3</v>
      </c>
      <c r="K34" s="151"/>
      <c r="L34" s="57">
        <f>B25</f>
        <v>6</v>
      </c>
      <c r="M34" s="8">
        <f t="shared" ref="M34:M39" si="18">IF(L34,L34/$L$40,"")</f>
        <v>0.02</v>
      </c>
      <c r="N34" s="58">
        <f>D25</f>
        <v>81648.510000000009</v>
      </c>
      <c r="O34" s="58">
        <f>E25</f>
        <v>98794.700000000012</v>
      </c>
      <c r="P34" s="59">
        <f t="shared" ref="P34:P39" si="19">IF(O34,O34/$O$40,"")</f>
        <v>2.9610793818863571E-2</v>
      </c>
    </row>
    <row r="35" spans="1:33" s="25" customFormat="1" ht="30" customHeight="1" x14ac:dyDescent="0.3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6" t="s">
        <v>1</v>
      </c>
      <c r="K35" s="147"/>
      <c r="L35" s="60">
        <f>G25</f>
        <v>216</v>
      </c>
      <c r="M35" s="8">
        <f t="shared" si="18"/>
        <v>0.72</v>
      </c>
      <c r="N35" s="61">
        <f>I25</f>
        <v>2567017.85</v>
      </c>
      <c r="O35" s="61">
        <f>J25</f>
        <v>3047077.66</v>
      </c>
      <c r="P35" s="59">
        <f t="shared" si="19"/>
        <v>0.91327154533922628</v>
      </c>
    </row>
    <row r="36" spans="1:33" s="25" customFormat="1" ht="30" customHeight="1" x14ac:dyDescent="0.3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46" t="s">
        <v>2</v>
      </c>
      <c r="K36" s="147"/>
      <c r="L36" s="60">
        <f>L25</f>
        <v>76</v>
      </c>
      <c r="M36" s="8">
        <f t="shared" si="18"/>
        <v>0.25333333333333335</v>
      </c>
      <c r="N36" s="61">
        <f>N25</f>
        <v>159173.63</v>
      </c>
      <c r="O36" s="61">
        <f>O25</f>
        <v>189769.77</v>
      </c>
      <c r="P36" s="59">
        <f t="shared" si="19"/>
        <v>5.6877884466708842E-2</v>
      </c>
    </row>
    <row r="37" spans="1:33" ht="30" customHeight="1" x14ac:dyDescent="0.3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6" t="s">
        <v>34</v>
      </c>
      <c r="K37" s="147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5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6" t="s">
        <v>5</v>
      </c>
      <c r="K38" s="147"/>
      <c r="L38" s="60">
        <f>AA25</f>
        <v>2</v>
      </c>
      <c r="M38" s="8">
        <f t="shared" si="18"/>
        <v>6.6666666666666671E-3</v>
      </c>
      <c r="N38" s="61">
        <f>AC25</f>
        <v>747.93000000000006</v>
      </c>
      <c r="O38" s="61">
        <f>AD25</f>
        <v>800</v>
      </c>
      <c r="P38" s="59">
        <f t="shared" si="19"/>
        <v>2.397763752012087E-4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46" t="s">
        <v>4</v>
      </c>
      <c r="K39" s="147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4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H40" s="25"/>
      <c r="I40" s="25"/>
      <c r="J40" s="148" t="s">
        <v>0</v>
      </c>
      <c r="K40" s="149"/>
      <c r="L40" s="83">
        <f>SUM(L34:L39)</f>
        <v>300</v>
      </c>
      <c r="M40" s="17">
        <f>SUM(M34:M39)</f>
        <v>1</v>
      </c>
      <c r="N40" s="84">
        <f>SUM(N34:N39)</f>
        <v>2808587.9200000004</v>
      </c>
      <c r="O40" s="85">
        <f>SUM(O34:O39)</f>
        <v>3336442.1300000004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5">
      <c r="A41" s="45" t="s">
        <v>29</v>
      </c>
      <c r="B41" s="12">
        <f t="shared" si="13"/>
        <v>287</v>
      </c>
      <c r="C41" s="8">
        <f>IF(B41,B41/$B$46,"")</f>
        <v>0.95666666666666667</v>
      </c>
      <c r="D41" s="13">
        <f t="shared" si="15"/>
        <v>1202918.4099999999</v>
      </c>
      <c r="E41" s="23">
        <f t="shared" si="16"/>
        <v>1440611.52</v>
      </c>
      <c r="F41" s="21">
        <f>IF(E41,E41/$E$46,"")</f>
        <v>0.43178076042337954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5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5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5">
      <c r="A44" s="94" t="s">
        <v>47</v>
      </c>
      <c r="B44" s="12">
        <f t="shared" ref="B44" si="20">B23+G23+L23+Q23+V23+AA23</f>
        <v>10</v>
      </c>
      <c r="C44" s="8">
        <f>IF(B44,B44/$B$46,"")</f>
        <v>3.3333333333333333E-2</v>
      </c>
      <c r="D44" s="13">
        <f t="shared" ref="D44" si="21">D23+I23+N23+S23+X23+AC23</f>
        <v>3197.9300000000003</v>
      </c>
      <c r="E44" s="14">
        <f t="shared" ref="E44" si="22">E23+J23+O23+T23+Y23+AD23</f>
        <v>3250</v>
      </c>
      <c r="F44" s="21">
        <f>IF(E44,E44/$E$46,"")</f>
        <v>9.7409152425491049E-4</v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5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4">
      <c r="A46" s="64" t="s">
        <v>0</v>
      </c>
      <c r="B46" s="16">
        <f>SUM(B34:B45)</f>
        <v>300</v>
      </c>
      <c r="C46" s="17">
        <f>SUM(C34:C45)</f>
        <v>1</v>
      </c>
      <c r="D46" s="18">
        <f>SUM(D34:D45)</f>
        <v>2808587.9200000004</v>
      </c>
      <c r="E46" s="18">
        <f>SUM(E34:E45)</f>
        <v>3336442.13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5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5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5" customHeight="1" x14ac:dyDescent="0.35">
      <c r="B49" s="26"/>
      <c r="H49" s="26"/>
      <c r="N49" s="26"/>
    </row>
    <row r="50" spans="2:14" s="25" customFormat="1" x14ac:dyDescent="0.35">
      <c r="B50" s="26"/>
      <c r="H50" s="26"/>
      <c r="N50" s="26"/>
    </row>
    <row r="51" spans="2:14" s="25" customFormat="1" x14ac:dyDescent="0.35">
      <c r="B51" s="26"/>
      <c r="H51" s="26"/>
      <c r="N51" s="26"/>
    </row>
    <row r="52" spans="2:14" s="25" customFormat="1" x14ac:dyDescent="0.35">
      <c r="B52" s="26"/>
      <c r="H52" s="26"/>
      <c r="N52" s="26"/>
    </row>
    <row r="53" spans="2:14" s="25" customFormat="1" x14ac:dyDescent="0.35">
      <c r="B53" s="26"/>
      <c r="H53" s="26"/>
      <c r="N53" s="26"/>
    </row>
    <row r="54" spans="2:14" s="25" customFormat="1" x14ac:dyDescent="0.35">
      <c r="B54" s="26"/>
      <c r="H54" s="26"/>
      <c r="N54" s="26"/>
    </row>
    <row r="55" spans="2:14" s="25" customFormat="1" x14ac:dyDescent="0.35">
      <c r="B55" s="26"/>
      <c r="H55" s="26"/>
      <c r="N55" s="26"/>
    </row>
    <row r="56" spans="2:14" s="25" customFormat="1" x14ac:dyDescent="0.35">
      <c r="B56" s="26"/>
      <c r="H56" s="26"/>
      <c r="N56" s="26"/>
    </row>
    <row r="57" spans="2:14" s="25" customFormat="1" x14ac:dyDescent="0.35">
      <c r="B57" s="26"/>
      <c r="H57" s="26"/>
      <c r="N57" s="26"/>
    </row>
    <row r="58" spans="2:14" s="25" customFormat="1" x14ac:dyDescent="0.35">
      <c r="B58" s="26"/>
      <c r="H58" s="26"/>
      <c r="N58" s="26"/>
    </row>
    <row r="59" spans="2:14" s="25" customFormat="1" x14ac:dyDescent="0.35">
      <c r="B59" s="26"/>
      <c r="H59" s="26"/>
      <c r="N59" s="26"/>
    </row>
    <row r="60" spans="2:14" s="25" customFormat="1" x14ac:dyDescent="0.35">
      <c r="B60" s="26"/>
      <c r="H60" s="26"/>
      <c r="N60" s="26"/>
    </row>
    <row r="61" spans="2:14" s="25" customFormat="1" x14ac:dyDescent="0.35">
      <c r="B61" s="26"/>
      <c r="H61" s="26"/>
      <c r="N61" s="26"/>
    </row>
    <row r="62" spans="2:14" s="25" customFormat="1" x14ac:dyDescent="0.35">
      <c r="B62" s="26"/>
      <c r="H62" s="26"/>
      <c r="N62" s="26"/>
    </row>
    <row r="63" spans="2:14" s="25" customFormat="1" x14ac:dyDescent="0.35">
      <c r="B63" s="26"/>
      <c r="H63" s="26"/>
      <c r="N63" s="26"/>
    </row>
    <row r="64" spans="2:14" s="25" customFormat="1" x14ac:dyDescent="0.35">
      <c r="B64" s="26"/>
      <c r="H64" s="26"/>
      <c r="N64" s="26"/>
    </row>
    <row r="65" spans="2:14" s="25" customFormat="1" x14ac:dyDescent="0.35">
      <c r="B65" s="26"/>
      <c r="H65" s="26"/>
      <c r="N65" s="26"/>
    </row>
    <row r="66" spans="2:14" s="25" customFormat="1" x14ac:dyDescent="0.35">
      <c r="B66" s="26"/>
      <c r="H66" s="26"/>
      <c r="N66" s="26"/>
    </row>
    <row r="67" spans="2:14" s="25" customFormat="1" x14ac:dyDescent="0.35">
      <c r="B67" s="26"/>
      <c r="H67" s="26"/>
      <c r="N67" s="26"/>
    </row>
    <row r="68" spans="2:14" s="25" customFormat="1" x14ac:dyDescent="0.35">
      <c r="B68" s="26"/>
      <c r="H68" s="26"/>
      <c r="N68" s="26"/>
    </row>
    <row r="69" spans="2:14" s="25" customFormat="1" x14ac:dyDescent="0.35">
      <c r="B69" s="26"/>
      <c r="H69" s="26"/>
      <c r="N69" s="26"/>
    </row>
    <row r="70" spans="2:14" s="25" customFormat="1" x14ac:dyDescent="0.35">
      <c r="B70" s="26"/>
      <c r="H70" s="26"/>
      <c r="N70" s="26"/>
    </row>
    <row r="71" spans="2:14" s="25" customFormat="1" x14ac:dyDescent="0.35">
      <c r="B71" s="26"/>
      <c r="H71" s="26"/>
      <c r="N71" s="26"/>
    </row>
    <row r="72" spans="2:14" s="25" customFormat="1" x14ac:dyDescent="0.35">
      <c r="B72" s="26"/>
      <c r="H72" s="26"/>
      <c r="N72" s="26"/>
    </row>
    <row r="73" spans="2:14" s="25" customFormat="1" x14ac:dyDescent="0.35">
      <c r="B73" s="26"/>
      <c r="H73" s="26"/>
      <c r="N73" s="26"/>
    </row>
    <row r="74" spans="2:14" s="25" customFormat="1" x14ac:dyDescent="0.35">
      <c r="B74" s="26"/>
      <c r="H74" s="26"/>
      <c r="N74" s="26"/>
    </row>
    <row r="75" spans="2:14" s="25" customFormat="1" x14ac:dyDescent="0.35">
      <c r="B75" s="26"/>
      <c r="H75" s="26"/>
      <c r="N75" s="26"/>
    </row>
    <row r="76" spans="2:14" s="25" customFormat="1" x14ac:dyDescent="0.35">
      <c r="B76" s="26"/>
      <c r="H76" s="26"/>
      <c r="N76" s="26"/>
    </row>
    <row r="77" spans="2:14" s="25" customFormat="1" x14ac:dyDescent="0.35">
      <c r="B77" s="26"/>
      <c r="H77" s="26"/>
      <c r="N77" s="26"/>
    </row>
    <row r="78" spans="2:14" s="25" customFormat="1" x14ac:dyDescent="0.35">
      <c r="B78" s="26"/>
      <c r="H78" s="26"/>
      <c r="N78" s="26"/>
    </row>
    <row r="79" spans="2:14" s="25" customFormat="1" x14ac:dyDescent="0.35">
      <c r="B79" s="26"/>
      <c r="H79" s="26"/>
      <c r="N79" s="26"/>
    </row>
    <row r="80" spans="2:14" s="25" customFormat="1" x14ac:dyDescent="0.35">
      <c r="B80" s="26"/>
      <c r="H80" s="26"/>
      <c r="N80" s="26"/>
    </row>
    <row r="81" spans="2:14" s="25" customFormat="1" x14ac:dyDescent="0.35">
      <c r="B81" s="26"/>
      <c r="H81" s="26"/>
      <c r="N81" s="26"/>
    </row>
    <row r="82" spans="2:14" s="25" customFormat="1" x14ac:dyDescent="0.35">
      <c r="B82" s="26"/>
      <c r="H82" s="26"/>
      <c r="N82" s="26"/>
    </row>
    <row r="83" spans="2:14" s="25" customFormat="1" x14ac:dyDescent="0.35">
      <c r="B83" s="26"/>
      <c r="H83" s="26"/>
      <c r="N83" s="26"/>
    </row>
    <row r="84" spans="2:14" s="25" customFormat="1" x14ac:dyDescent="0.35">
      <c r="B84" s="26"/>
      <c r="H84" s="26"/>
      <c r="N84" s="26"/>
    </row>
    <row r="85" spans="2:14" s="25" customFormat="1" x14ac:dyDescent="0.35">
      <c r="B85" s="26"/>
      <c r="H85" s="26"/>
      <c r="N85" s="26"/>
    </row>
    <row r="86" spans="2:14" s="25" customFormat="1" x14ac:dyDescent="0.35">
      <c r="B86" s="26"/>
      <c r="H86" s="26"/>
      <c r="N86" s="26"/>
    </row>
    <row r="87" spans="2:14" s="25" customFormat="1" x14ac:dyDescent="0.35">
      <c r="B87" s="26"/>
      <c r="H87" s="26"/>
      <c r="N87" s="26"/>
    </row>
    <row r="88" spans="2:14" s="25" customFormat="1" x14ac:dyDescent="0.35">
      <c r="B88" s="26"/>
      <c r="H88" s="26"/>
      <c r="N88" s="26"/>
    </row>
    <row r="89" spans="2:14" s="25" customFormat="1" x14ac:dyDescent="0.35">
      <c r="B89" s="26"/>
      <c r="H89" s="26"/>
      <c r="N89" s="26"/>
    </row>
    <row r="90" spans="2:14" s="25" customFormat="1" x14ac:dyDescent="0.35">
      <c r="B90" s="26"/>
      <c r="H90" s="26"/>
      <c r="N90" s="26"/>
    </row>
    <row r="91" spans="2:14" s="25" customFormat="1" x14ac:dyDescent="0.35">
      <c r="B91" s="26"/>
      <c r="H91" s="26"/>
      <c r="N91" s="26"/>
    </row>
    <row r="92" spans="2:14" s="25" customFormat="1" x14ac:dyDescent="0.35">
      <c r="B92" s="26"/>
      <c r="H92" s="26"/>
      <c r="N92" s="26"/>
    </row>
    <row r="93" spans="2:14" s="25" customFormat="1" x14ac:dyDescent="0.35">
      <c r="B93" s="26"/>
      <c r="H93" s="26"/>
      <c r="N93" s="26"/>
    </row>
    <row r="94" spans="2:14" s="25" customFormat="1" x14ac:dyDescent="0.35">
      <c r="B94" s="26"/>
      <c r="H94" s="26"/>
      <c r="N94" s="26"/>
    </row>
    <row r="95" spans="2:14" s="25" customFormat="1" x14ac:dyDescent="0.35">
      <c r="B95" s="26"/>
      <c r="H95" s="26"/>
      <c r="N95" s="26"/>
    </row>
    <row r="96" spans="2:14" s="25" customFormat="1" x14ac:dyDescent="0.35">
      <c r="B96" s="26"/>
      <c r="H96" s="26"/>
      <c r="N96" s="26"/>
    </row>
    <row r="97" spans="1:21" s="25" customFormat="1" x14ac:dyDescent="0.35">
      <c r="B97" s="26"/>
      <c r="H97" s="26"/>
      <c r="N97" s="26"/>
    </row>
    <row r="98" spans="1:21" s="25" customFormat="1" x14ac:dyDescent="0.35">
      <c r="B98" s="26"/>
      <c r="H98" s="26"/>
      <c r="N98" s="26"/>
    </row>
    <row r="99" spans="1:21" s="25" customFormat="1" x14ac:dyDescent="0.35">
      <c r="B99" s="26"/>
      <c r="H99" s="26"/>
      <c r="N99" s="26"/>
    </row>
    <row r="100" spans="1:21" s="25" customFormat="1" x14ac:dyDescent="0.35">
      <c r="B100" s="26"/>
      <c r="H100" s="26"/>
      <c r="N100" s="26"/>
    </row>
    <row r="101" spans="1:21" s="25" customFormat="1" x14ac:dyDescent="0.35">
      <c r="B101" s="26"/>
      <c r="H101" s="26"/>
      <c r="N101" s="26"/>
    </row>
    <row r="102" spans="1:21" s="25" customFormat="1" x14ac:dyDescent="0.35">
      <c r="B102" s="26"/>
      <c r="H102" s="26"/>
      <c r="N102" s="26"/>
    </row>
    <row r="103" spans="1:21" s="25" customFormat="1" x14ac:dyDescent="0.35">
      <c r="B103" s="26"/>
      <c r="H103" s="26"/>
      <c r="N103" s="26"/>
    </row>
    <row r="104" spans="1:21" s="25" customFormat="1" x14ac:dyDescent="0.35">
      <c r="B104" s="26"/>
      <c r="H104" s="26"/>
      <c r="N104" s="26"/>
    </row>
    <row r="105" spans="1:21" s="25" customFormat="1" x14ac:dyDescent="0.35">
      <c r="B105" s="26"/>
      <c r="H105" s="26"/>
      <c r="N105" s="26"/>
    </row>
    <row r="106" spans="1:21" s="25" customFormat="1" x14ac:dyDescent="0.35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5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5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5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customProperties>
    <customPr name="EpmWorksheetKeyString_GUID" r:id="rId3"/>
  </customProperties>
  <ignoredErrors>
    <ignoredError sqref="I13:J13 N13:O13 S13:T13 X13:Y13 AC13:AD13 G13 L13 Q13 V13 AA13 D13:E13 B13 B24:AE24 B21:AE21 B8" unlockedFormula="1"/>
    <ignoredError sqref="C44:C45 M34:M39 C34:C43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2024-08-07T09:08:22Z</dcterms:modified>
</cp:coreProperties>
</file>