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E34" i="7" s="1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E35" i="7" s="1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D36" i="7" s="1"/>
  <c r="N15" i="7"/>
  <c r="D15" i="7"/>
  <c r="S15" i="7"/>
  <c r="X15" i="7"/>
  <c r="AC15" i="7"/>
  <c r="I17" i="7"/>
  <c r="N17" i="7"/>
  <c r="D17" i="7"/>
  <c r="S17" i="7"/>
  <c r="X17" i="7"/>
  <c r="AC17" i="7"/>
  <c r="I18" i="7"/>
  <c r="D39" i="7" s="1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B34" i="7" s="1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B36" i="7" s="1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B39" i="7" s="1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6" i="4" s="1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20" i="4" s="1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E25" i="4"/>
  <c r="F21" i="4" s="1"/>
  <c r="F18" i="4"/>
  <c r="F13" i="4"/>
  <c r="F16" i="4"/>
  <c r="F17" i="4"/>
  <c r="F19" i="4"/>
  <c r="F24" i="4"/>
  <c r="D25" i="4"/>
  <c r="N34" i="4" s="1"/>
  <c r="B25" i="4"/>
  <c r="C20" i="4" s="1"/>
  <c r="L34" i="4"/>
  <c r="C16" i="4"/>
  <c r="C17" i="4"/>
  <c r="C19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P20" i="1" s="1"/>
  <c r="E25" i="1"/>
  <c r="F14" i="1" s="1"/>
  <c r="Y25" i="1"/>
  <c r="O38" i="1"/>
  <c r="I25" i="1"/>
  <c r="N35" i="1" s="1"/>
  <c r="N25" i="1"/>
  <c r="N36" i="1" s="1"/>
  <c r="D25" i="1"/>
  <c r="N34" i="1" s="1"/>
  <c r="X25" i="1"/>
  <c r="N38" i="1"/>
  <c r="G25" i="1"/>
  <c r="H20" i="1" s="1"/>
  <c r="H22" i="1"/>
  <c r="L25" i="1"/>
  <c r="M20" i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4" i="1"/>
  <c r="H19" i="1"/>
  <c r="H17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W25" i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C25" i="1" s="1"/>
  <c r="H16" i="1"/>
  <c r="H14" i="1"/>
  <c r="H18" i="1"/>
  <c r="H24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S25" i="7"/>
  <c r="N37" i="7"/>
  <c r="V25" i="7"/>
  <c r="Y25" i="7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4" i="4"/>
  <c r="C14" i="4"/>
  <c r="F14" i="4"/>
  <c r="F20" i="4"/>
  <c r="AD25" i="7"/>
  <c r="O38" i="7"/>
  <c r="W17" i="4"/>
  <c r="O38" i="4"/>
  <c r="E38" i="7"/>
  <c r="Z17" i="4"/>
  <c r="C18" i="4"/>
  <c r="O34" i="4"/>
  <c r="H13" i="4"/>
  <c r="M13" i="4"/>
  <c r="W20" i="4"/>
  <c r="M20" i="4"/>
  <c r="O36" i="4"/>
  <c r="L36" i="4"/>
  <c r="O25" i="7"/>
  <c r="O36" i="7" s="1"/>
  <c r="P18" i="7"/>
  <c r="F43" i="4"/>
  <c r="K22" i="7"/>
  <c r="Z14" i="7"/>
  <c r="B40" i="7"/>
  <c r="Q25" i="7"/>
  <c r="C24" i="7"/>
  <c r="B35" i="7"/>
  <c r="B37" i="7"/>
  <c r="AC25" i="7"/>
  <c r="N38" i="7"/>
  <c r="E37" i="7"/>
  <c r="M15" i="7"/>
  <c r="D40" i="7"/>
  <c r="D38" i="7"/>
  <c r="E39" i="7"/>
  <c r="D45" i="7"/>
  <c r="E40" i="7"/>
  <c r="E45" i="7"/>
  <c r="AA25" i="7"/>
  <c r="B45" i="7"/>
  <c r="E36" i="7"/>
  <c r="D37" i="7"/>
  <c r="B38" i="7"/>
  <c r="R17" i="7"/>
  <c r="H22" i="7"/>
  <c r="F38" i="1"/>
  <c r="P17" i="7"/>
  <c r="P16" i="7"/>
  <c r="F37" i="4"/>
  <c r="Z16" i="7"/>
  <c r="P39" i="1"/>
  <c r="F37" i="1"/>
  <c r="M16" i="7"/>
  <c r="O40" i="5"/>
  <c r="P36" i="5"/>
  <c r="F43" i="1"/>
  <c r="F44" i="1"/>
  <c r="F24" i="7"/>
  <c r="C22" i="7"/>
  <c r="C23" i="7"/>
  <c r="C40" i="1"/>
  <c r="C44" i="1"/>
  <c r="Z25" i="6"/>
  <c r="Z25" i="4"/>
  <c r="F25" i="6"/>
  <c r="F15" i="7"/>
  <c r="F22" i="7"/>
  <c r="P25" i="6"/>
  <c r="F39" i="1"/>
  <c r="F40" i="1"/>
  <c r="C36" i="6"/>
  <c r="C41" i="6"/>
  <c r="C25" i="6"/>
  <c r="C39" i="5"/>
  <c r="C43" i="5"/>
  <c r="P39" i="5"/>
  <c r="P37" i="5"/>
  <c r="C25" i="5"/>
  <c r="AE25" i="5"/>
  <c r="C43" i="4"/>
  <c r="W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C34" i="5"/>
  <c r="F13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5" i="4"/>
  <c r="M25" i="4"/>
  <c r="C38" i="4"/>
  <c r="C35" i="4"/>
  <c r="F38" i="4"/>
  <c r="F45" i="4"/>
  <c r="C45" i="4"/>
  <c r="K14" i="7"/>
  <c r="K16" i="7"/>
  <c r="K19" i="7"/>
  <c r="AB20" i="7"/>
  <c r="AB17" i="7"/>
  <c r="C18" i="7"/>
  <c r="C40" i="4"/>
  <c r="C13" i="7"/>
  <c r="R13" i="7"/>
  <c r="M19" i="7"/>
  <c r="M18" i="7"/>
  <c r="M13" i="7"/>
  <c r="F40" i="4"/>
  <c r="P13" i="7"/>
  <c r="P15" i="7"/>
  <c r="P14" i="7"/>
  <c r="P19" i="7"/>
  <c r="M14" i="7"/>
  <c r="L38" i="7"/>
  <c r="H19" i="7"/>
  <c r="H16" i="7"/>
  <c r="H14" i="7"/>
  <c r="H24" i="7"/>
  <c r="P37" i="1"/>
  <c r="M38" i="1"/>
  <c r="F40" i="7"/>
  <c r="F43" i="7"/>
  <c r="C38" i="7"/>
  <c r="C43" i="7"/>
  <c r="R25" i="7"/>
  <c r="U25" i="7"/>
  <c r="AE25" i="7"/>
  <c r="F46" i="6"/>
  <c r="M40" i="6"/>
  <c r="P40" i="6"/>
  <c r="C46" i="6"/>
  <c r="C46" i="5"/>
  <c r="F46" i="5"/>
  <c r="M40" i="5"/>
  <c r="P40" i="5"/>
  <c r="AB25" i="7"/>
  <c r="P37" i="4"/>
  <c r="P38" i="4"/>
  <c r="F38" i="7"/>
  <c r="M37" i="4"/>
  <c r="M38" i="4"/>
  <c r="F45" i="7"/>
  <c r="F37" i="7"/>
  <c r="C37" i="7"/>
  <c r="C40" i="7"/>
  <c r="C45" i="7"/>
  <c r="M37" i="7"/>
  <c r="M39" i="7"/>
  <c r="P39" i="7"/>
  <c r="P38" i="7"/>
  <c r="P37" i="7"/>
  <c r="M38" i="7"/>
  <c r="C36" i="4" l="1"/>
  <c r="C34" i="4"/>
  <c r="C39" i="4"/>
  <c r="H21" i="4"/>
  <c r="K20" i="4"/>
  <c r="K21" i="4"/>
  <c r="D42" i="7"/>
  <c r="B42" i="7"/>
  <c r="C42" i="4"/>
  <c r="E46" i="4"/>
  <c r="F39" i="4" s="1"/>
  <c r="D46" i="4"/>
  <c r="C21" i="4"/>
  <c r="C25" i="4" s="1"/>
  <c r="P20" i="7"/>
  <c r="P25" i="4"/>
  <c r="C41" i="4"/>
  <c r="H20" i="4"/>
  <c r="O40" i="4"/>
  <c r="P34" i="4" s="1"/>
  <c r="E41" i="7"/>
  <c r="E46" i="7" s="1"/>
  <c r="F39" i="7" s="1"/>
  <c r="N40" i="4"/>
  <c r="L40" i="4"/>
  <c r="F25" i="4"/>
  <c r="B25" i="7"/>
  <c r="M25" i="1"/>
  <c r="K21" i="1"/>
  <c r="H21" i="1"/>
  <c r="B46" i="1"/>
  <c r="C35" i="1" s="1"/>
  <c r="H15" i="1"/>
  <c r="P21" i="7"/>
  <c r="P25" i="7" s="1"/>
  <c r="N25" i="7"/>
  <c r="N36" i="7" s="1"/>
  <c r="L25" i="7"/>
  <c r="L36" i="7" s="1"/>
  <c r="O36" i="1"/>
  <c r="O40" i="1" s="1"/>
  <c r="D41" i="7"/>
  <c r="P25" i="1"/>
  <c r="B41" i="7"/>
  <c r="B46" i="7" s="1"/>
  <c r="C42" i="7" s="1"/>
  <c r="K20" i="1"/>
  <c r="L35" i="1"/>
  <c r="L40" i="1" s="1"/>
  <c r="M34" i="1" s="1"/>
  <c r="H13" i="1"/>
  <c r="E46" i="1"/>
  <c r="F42" i="1" s="1"/>
  <c r="I25" i="7"/>
  <c r="N35" i="7" s="1"/>
  <c r="K15" i="1"/>
  <c r="D25" i="7"/>
  <c r="N34" i="7" s="1"/>
  <c r="E25" i="7"/>
  <c r="F21" i="7" s="1"/>
  <c r="D35" i="7"/>
  <c r="F25" i="1"/>
  <c r="N40" i="1"/>
  <c r="D46" i="1"/>
  <c r="J25" i="7"/>
  <c r="K13" i="1"/>
  <c r="D34" i="7"/>
  <c r="G25" i="7"/>
  <c r="H18" i="7" s="1"/>
  <c r="K21" i="7" l="1"/>
  <c r="K18" i="7"/>
  <c r="C39" i="7"/>
  <c r="F42" i="4"/>
  <c r="F36" i="4"/>
  <c r="F34" i="4"/>
  <c r="H25" i="4"/>
  <c r="K25" i="4"/>
  <c r="C46" i="4"/>
  <c r="F41" i="4"/>
  <c r="C20" i="7"/>
  <c r="C21" i="7"/>
  <c r="P36" i="4"/>
  <c r="M34" i="4"/>
  <c r="M36" i="4"/>
  <c r="P35" i="4"/>
  <c r="M35" i="4"/>
  <c r="L34" i="7"/>
  <c r="C14" i="7"/>
  <c r="H25" i="1"/>
  <c r="C41" i="1"/>
  <c r="C36" i="1"/>
  <c r="H20" i="7"/>
  <c r="H21" i="7"/>
  <c r="C42" i="1"/>
  <c r="M35" i="1"/>
  <c r="C34" i="1"/>
  <c r="F35" i="1"/>
  <c r="F41" i="7"/>
  <c r="F42" i="7"/>
  <c r="M21" i="7"/>
  <c r="M20" i="7"/>
  <c r="O34" i="7"/>
  <c r="F20" i="7"/>
  <c r="C35" i="7"/>
  <c r="C41" i="7"/>
  <c r="P35" i="1"/>
  <c r="P36" i="1"/>
  <c r="M36" i="1"/>
  <c r="F34" i="1"/>
  <c r="F41" i="1"/>
  <c r="K15" i="7"/>
  <c r="K20" i="7"/>
  <c r="N40" i="7"/>
  <c r="F36" i="1"/>
  <c r="F34" i="7"/>
  <c r="F36" i="7"/>
  <c r="K25" i="1"/>
  <c r="L35" i="7"/>
  <c r="H15" i="7"/>
  <c r="C34" i="7"/>
  <c r="H13" i="7"/>
  <c r="C36" i="7"/>
  <c r="D46" i="7"/>
  <c r="F14" i="7"/>
  <c r="P34" i="1"/>
  <c r="F35" i="7"/>
  <c r="O35" i="7"/>
  <c r="K13" i="7"/>
  <c r="F46" i="4" l="1"/>
  <c r="P40" i="4"/>
  <c r="M40" i="4"/>
  <c r="C25" i="7"/>
  <c r="L40" i="7"/>
  <c r="M36" i="7" s="1"/>
  <c r="C46" i="1"/>
  <c r="M40" i="1"/>
  <c r="M25" i="7"/>
  <c r="F25" i="7"/>
  <c r="P40" i="1"/>
  <c r="C46" i="7"/>
  <c r="K25" i="7"/>
  <c r="F46" i="1"/>
  <c r="F46" i="7"/>
  <c r="H25" i="7"/>
  <c r="O40" i="7"/>
  <c r="M34" i="7" l="1"/>
  <c r="M35" i="7"/>
  <c r="P34" i="7"/>
  <c r="P36" i="7"/>
  <c r="P35" i="7"/>
  <c r="M40" i="7" l="1"/>
  <c r="P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<sst xmlns="http://schemas.openxmlformats.org/spreadsheetml/2006/main" count="457" uniqueCount="62">
  <si>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</si>
  <si>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</si>
  <si>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</si>
  <si>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</si>
  <si>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</si>
  <si>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</si>
  <si>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</si>
  <si>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</si>
  <si>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</si>
  <si>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</si>
  <si>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</si>
  <si>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</si>
  <si>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</si>
  <si>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</si>
  <si>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</si>
  <si>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</si>
  <si>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</si>
  <si>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</si>
  <si>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</si>
  <si>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</si>
  <si>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</si>
  <si>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</si>
  <si>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</si>
  <si>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</si>
  <si>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</si>
  <si>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</si>
  <si>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</si>
  <si>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</si>
  <si>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</si>
  <si>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</si>
  <si>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</si>
  <si>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</si>
  <si>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</si>
  <si>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</si>
  <si>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</si>
  <si>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</si>
  <si>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</si>
  <si>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</si>
  <si>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</si>
  <si>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</si>
  <si>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</si>
  <si>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</si>
  <si>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</si>
  <si>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</si>
  <si>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</si>
  <si>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</si>
  <si>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</si>
  <si>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</si>
  <si>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</si>
  <si>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</si>
  <si>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</si>
  <si>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</si>
  <si>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</si>
  <si>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</si>
  <si>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</si>
  <si>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</si>
  <si>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</si>
  <si>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</si>
  <si>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</si>
  <si>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Barcelona Esports (IBE)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</si>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</sst>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69</c:v>
                </c:pt>
                <c:pt idx="8">
                  <c:v>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543487.82999999996</c:v>
                </c:pt>
                <c:pt idx="1">
                  <c:v>559622.77</c:v>
                </c:pt>
                <c:pt idx="2">
                  <c:v>103680.43</c:v>
                </c:pt>
                <c:pt idx="3">
                  <c:v>0</c:v>
                </c:pt>
                <c:pt idx="4">
                  <c:v>0</c:v>
                </c:pt>
                <c:pt idx="5">
                  <c:v>998250</c:v>
                </c:pt>
                <c:pt idx="6">
                  <c:v>0</c:v>
                </c:pt>
                <c:pt idx="7">
                  <c:v>529205.01</c:v>
                </c:pt>
                <c:pt idx="8">
                  <c:v>56452.69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6</c:v>
                </c:pt>
                <c:pt idx="1">
                  <c:v>100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615909.11</c:v>
                </c:pt>
                <c:pt idx="1">
                  <c:v>2071042.4200000002</c:v>
                </c:pt>
                <c:pt idx="2">
                  <c:v>103747.2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E24" sqref="E2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45446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59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4.6511627906976744E-2</v>
      </c>
      <c r="I13" s="6">
        <v>232954.64</v>
      </c>
      <c r="J13" s="7">
        <v>281875.11</v>
      </c>
      <c r="K13" s="21">
        <f t="shared" ref="K13:K24" si="3">IF(J13,J13/$J$25,"")</f>
        <v>0.48984634723003051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>
        <v>1</v>
      </c>
      <c r="C14" s="20">
        <f t="shared" si="0"/>
        <v>0.5</v>
      </c>
      <c r="D14" s="6">
        <v>462498.16</v>
      </c>
      <c r="E14" s="7">
        <v>559622.77</v>
      </c>
      <c r="F14" s="21">
        <f t="shared" si="1"/>
        <v>0.97913555086731152</v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2.3255813953488372E-2</v>
      </c>
      <c r="I15" s="6">
        <v>45781.93</v>
      </c>
      <c r="J15" s="7">
        <v>45781.93</v>
      </c>
      <c r="K15" s="21">
        <f t="shared" si="3"/>
        <v>7.9560452072696144E-2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>
        <v>1</v>
      </c>
      <c r="C20" s="66">
        <f t="shared" si="0"/>
        <v>0.5</v>
      </c>
      <c r="D20" s="69">
        <v>9855.4</v>
      </c>
      <c r="E20" s="70">
        <v>11925.03</v>
      </c>
      <c r="F20" s="21">
        <f t="shared" si="1"/>
        <v>2.0864449132688465E-2</v>
      </c>
      <c r="G20" s="68">
        <v>29</v>
      </c>
      <c r="H20" s="66">
        <f t="shared" si="2"/>
        <v>0.67441860465116277</v>
      </c>
      <c r="I20" s="98">
        <v>205291.87</v>
      </c>
      <c r="J20" s="98">
        <v>240564.84</v>
      </c>
      <c r="K20" s="67">
        <f t="shared" si="3"/>
        <v>0.41805680588817062</v>
      </c>
      <c r="L20" s="68">
        <v>4</v>
      </c>
      <c r="M20" s="66">
        <f t="shared" si="4"/>
        <v>0.33333333333333331</v>
      </c>
      <c r="N20" s="69">
        <v>35884</v>
      </c>
      <c r="O20" s="70">
        <v>43254.64</v>
      </c>
      <c r="P20" s="67">
        <f t="shared" si="5"/>
        <v>0.93738465445965191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11</v>
      </c>
      <c r="H21" s="20">
        <f t="shared" si="2"/>
        <v>0.2558139534883721</v>
      </c>
      <c r="I21" s="98">
        <v>6177.03</v>
      </c>
      <c r="J21" s="98">
        <v>7213.89</v>
      </c>
      <c r="K21" s="21">
        <f t="shared" si="3"/>
        <v>1.2536394809102673E-2</v>
      </c>
      <c r="L21" s="2">
        <v>8</v>
      </c>
      <c r="M21" s="20">
        <f t="shared" si="4"/>
        <v>0.66666666666666663</v>
      </c>
      <c r="N21" s="6">
        <v>2401.33</v>
      </c>
      <c r="O21" s="7">
        <v>2889.3200000000006</v>
      </c>
      <c r="P21" s="21">
        <f t="shared" si="5"/>
        <v>6.2615345540348089E-2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2</v>
      </c>
      <c r="C25" s="17">
        <f t="shared" si="12"/>
        <v>1</v>
      </c>
      <c r="D25" s="18">
        <f t="shared" si="12"/>
        <v>472353.56</v>
      </c>
      <c r="E25" s="18">
        <f t="shared" si="12"/>
        <v>571547.80000000005</v>
      </c>
      <c r="F25" s="19">
        <f t="shared" si="12"/>
        <v>1</v>
      </c>
      <c r="G25" s="16">
        <f t="shared" si="12"/>
        <v>43</v>
      </c>
      <c r="H25" s="17">
        <f t="shared" si="12"/>
        <v>1</v>
      </c>
      <c r="I25" s="18">
        <f t="shared" si="12"/>
        <v>490205.47000000003</v>
      </c>
      <c r="J25" s="18">
        <f t="shared" si="12"/>
        <v>575435.77</v>
      </c>
      <c r="K25" s="19">
        <f t="shared" si="12"/>
        <v>0.99999999999999989</v>
      </c>
      <c r="L25" s="16">
        <f t="shared" si="12"/>
        <v>12</v>
      </c>
      <c r="M25" s="17">
        <f t="shared" si="12"/>
        <v>1</v>
      </c>
      <c r="N25" s="18">
        <f t="shared" si="12"/>
        <v>38285.33</v>
      </c>
      <c r="O25" s="18">
        <f t="shared" si="12"/>
        <v>46143.96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">
        <v>60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">
        <v>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2</v>
      </c>
      <c r="C34" s="8">
        <f t="shared" ref="C34:C43" si="14">IF(B34,B34/$B$46,"")</f>
        <v>3.5087719298245612E-2</v>
      </c>
      <c r="D34" s="10">
        <f t="shared" ref="D34:D45" si="15">D13+I13+N13+S13+AC13+X13</f>
        <v>232954.64</v>
      </c>
      <c r="E34" s="11">
        <f t="shared" ref="E34:E45" si="16">E13+J13+O13+T13+AD13+Y13</f>
        <v>281875.11</v>
      </c>
      <c r="F34" s="21">
        <f t="shared" ref="F34:F43" si="17">IF(E34,E34/$E$46,"")</f>
        <v>0.23624893644018086</v>
      </c>
      <c r="J34" s="149" t="s">
        <v>3</v>
      </c>
      <c r="K34" s="150"/>
      <c r="L34" s="57">
        <f>B25</f>
        <v>2</v>
      </c>
      <c r="M34" s="8">
        <f t="shared" ref="M34:M39" si="18">IF(L34,L34/$L$40,"")</f>
        <v>3.5087719298245612E-2</v>
      </c>
      <c r="N34" s="58">
        <f>D25</f>
        <v>472353.56</v>
      </c>
      <c r="O34" s="58">
        <f>E25</f>
        <v>571547.80000000005</v>
      </c>
      <c r="P34" s="59">
        <f t="shared" ref="P34:P39" si="19">IF(O34,O34/$O$40,"")</f>
        <v>0.47903328489956143</v>
      </c>
    </row>
    <row r="35" spans="1:33" s="25" customFormat="1" ht="30" customHeight="1" x14ac:dyDescent="0.3">
      <c r="A35" s="43" t="s">
        <v>18</v>
      </c>
      <c r="B35" s="12">
        <f t="shared" si="13"/>
        <v>1</v>
      </c>
      <c r="C35" s="8">
        <f t="shared" si="14"/>
        <v>1.7543859649122806E-2</v>
      </c>
      <c r="D35" s="13">
        <f t="shared" si="15"/>
        <v>462498.16</v>
      </c>
      <c r="E35" s="14">
        <f t="shared" si="16"/>
        <v>559622.77</v>
      </c>
      <c r="F35" s="21">
        <f t="shared" si="17"/>
        <v>0.46903851929390983</v>
      </c>
      <c r="J35" s="145" t="s">
        <v>1</v>
      </c>
      <c r="K35" s="146"/>
      <c r="L35" s="60">
        <f>G25</f>
        <v>43</v>
      </c>
      <c r="M35" s="8">
        <f t="shared" si="18"/>
        <v>0.75438596491228072</v>
      </c>
      <c r="N35" s="61">
        <f>I25</f>
        <v>490205.47000000003</v>
      </c>
      <c r="O35" s="61">
        <f>J25</f>
        <v>575435.77</v>
      </c>
      <c r="P35" s="59">
        <f t="shared" si="19"/>
        <v>0.4822919223060757</v>
      </c>
    </row>
    <row r="36" spans="1:33" ht="30" customHeight="1" x14ac:dyDescent="0.3">
      <c r="A36" s="43" t="s">
        <v>19</v>
      </c>
      <c r="B36" s="12">
        <f t="shared" si="13"/>
        <v>1</v>
      </c>
      <c r="C36" s="8">
        <f t="shared" si="14"/>
        <v>1.7543859649122806E-2</v>
      </c>
      <c r="D36" s="13">
        <f t="shared" si="15"/>
        <v>45781.93</v>
      </c>
      <c r="E36" s="14">
        <f t="shared" si="16"/>
        <v>45781.93</v>
      </c>
      <c r="F36" s="21">
        <f t="shared" si="17"/>
        <v>3.8371363369681027E-2</v>
      </c>
      <c r="G36" s="25"/>
      <c r="J36" s="145" t="s">
        <v>2</v>
      </c>
      <c r="K36" s="146"/>
      <c r="L36" s="60">
        <f>L25</f>
        <v>12</v>
      </c>
      <c r="M36" s="8">
        <f t="shared" si="18"/>
        <v>0.21052631578947367</v>
      </c>
      <c r="N36" s="61">
        <f>N25</f>
        <v>38285.33</v>
      </c>
      <c r="O36" s="61">
        <f>O25</f>
        <v>46143.96</v>
      </c>
      <c r="P36" s="59">
        <f t="shared" si="19"/>
        <v>3.8674792794362894E-2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47" t="s">
        <v>0</v>
      </c>
      <c r="K40" s="148"/>
      <c r="L40" s="83">
        <f>SUM(L34:L39)</f>
        <v>57</v>
      </c>
      <c r="M40" s="17">
        <f>SUM(M34:M39)</f>
        <v>1</v>
      </c>
      <c r="N40" s="84">
        <f>SUM(N34:N39)</f>
        <v>1000844.36</v>
      </c>
      <c r="O40" s="85">
        <f>SUM(O34:O39)</f>
        <v>1193127.53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34</v>
      </c>
      <c r="C41" s="8">
        <f t="shared" si="14"/>
        <v>0.59649122807017541</v>
      </c>
      <c r="D41" s="13">
        <f t="shared" si="15"/>
        <v>251031.27</v>
      </c>
      <c r="E41" s="23">
        <f t="shared" si="16"/>
        <v>295744.51</v>
      </c>
      <c r="F41" s="21">
        <f t="shared" si="17"/>
        <v>0.24787334343043782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19</v>
      </c>
      <c r="C42" s="8">
        <f t="shared" si="14"/>
        <v>0.33333333333333331</v>
      </c>
      <c r="D42" s="13">
        <f t="shared" si="15"/>
        <v>8578.36</v>
      </c>
      <c r="E42" s="14">
        <f t="shared" si="16"/>
        <v>10103.210000000001</v>
      </c>
      <c r="F42" s="21">
        <f t="shared" si="17"/>
        <v>8.4678374657904346E-3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57</v>
      </c>
      <c r="C46" s="17">
        <f>SUM(C34:C45)</f>
        <v>1</v>
      </c>
      <c r="D46" s="18">
        <f>SUM(D34:D45)</f>
        <v>1000844.3600000001</v>
      </c>
      <c r="E46" s="18">
        <f>SUM(E34:E45)</f>
        <v>1193127.53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70" zoomScaleNormal="70" workbookViewId="0">
      <selection activeCell="N18" sqref="N1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45506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Barcelona Esports (IBE)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1.7543859649122806E-2</v>
      </c>
      <c r="I13" s="4">
        <v>216208.86</v>
      </c>
      <c r="J13" s="5">
        <v>261612.72</v>
      </c>
      <c r="K13" s="21">
        <f t="shared" ref="K13:K21" si="3">IF(J13,J13/$J$25,"")</f>
        <v>0.17492080554736769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1.7543859649122806E-2</v>
      </c>
      <c r="I15" s="6">
        <v>47850</v>
      </c>
      <c r="J15" s="7">
        <v>57898.5</v>
      </c>
      <c r="K15" s="21">
        <f t="shared" si="3"/>
        <v>3.8712384703558256E-2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1.7543859649122806E-2</v>
      </c>
      <c r="I18" s="69">
        <v>825000</v>
      </c>
      <c r="J18" s="70">
        <v>998250</v>
      </c>
      <c r="K18" s="67">
        <f t="shared" si="3"/>
        <v>0.66745490868203883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>
        <v>3</v>
      </c>
      <c r="C20" s="66">
        <f t="shared" si="0"/>
        <v>0.75</v>
      </c>
      <c r="D20" s="69">
        <v>35793.379999999997</v>
      </c>
      <c r="E20" s="70">
        <v>43309.99</v>
      </c>
      <c r="F20" s="21">
        <f t="shared" si="1"/>
        <v>0.97630097037260621</v>
      </c>
      <c r="G20" s="68">
        <v>25</v>
      </c>
      <c r="H20" s="66">
        <f t="shared" si="2"/>
        <v>0.43859649122807015</v>
      </c>
      <c r="I20" s="69">
        <v>127340.1</v>
      </c>
      <c r="J20" s="70">
        <v>150400.5</v>
      </c>
      <c r="K20" s="21">
        <f t="shared" si="3"/>
        <v>0.10056153467892109</v>
      </c>
      <c r="L20" s="68">
        <v>7</v>
      </c>
      <c r="M20" s="66">
        <f t="shared" si="4"/>
        <v>0.33333333333333331</v>
      </c>
      <c r="N20" s="69">
        <v>33256.58</v>
      </c>
      <c r="O20" s="70">
        <v>39750.01</v>
      </c>
      <c r="P20" s="67">
        <f t="shared" si="5"/>
        <v>0.69006552409204758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>
        <v>1</v>
      </c>
      <c r="C21" s="20">
        <f t="shared" si="0"/>
        <v>0.25</v>
      </c>
      <c r="D21" s="6">
        <v>868.86</v>
      </c>
      <c r="E21" s="7">
        <v>1051.32</v>
      </c>
      <c r="F21" s="21">
        <f t="shared" si="1"/>
        <v>2.3699029627393779E-2</v>
      </c>
      <c r="G21" s="2">
        <v>29</v>
      </c>
      <c r="H21" s="20">
        <f t="shared" si="2"/>
        <v>0.50877192982456143</v>
      </c>
      <c r="I21" s="6">
        <v>23138.560000000001</v>
      </c>
      <c r="J21" s="7">
        <v>27444.93</v>
      </c>
      <c r="K21" s="21">
        <f t="shared" si="3"/>
        <v>1.8350366388114148E-2</v>
      </c>
      <c r="L21" s="2">
        <v>14</v>
      </c>
      <c r="M21" s="20">
        <f t="shared" si="4"/>
        <v>0.66666666666666663</v>
      </c>
      <c r="N21" s="6">
        <v>14759.23</v>
      </c>
      <c r="O21" s="7">
        <v>17853.23</v>
      </c>
      <c r="P21" s="21">
        <f t="shared" si="5"/>
        <v>0.30993447590795237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2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4</v>
      </c>
      <c r="C25" s="17">
        <f t="shared" si="32"/>
        <v>1</v>
      </c>
      <c r="D25" s="18">
        <f t="shared" si="32"/>
        <v>36662.239999999998</v>
      </c>
      <c r="E25" s="18">
        <f t="shared" si="32"/>
        <v>44361.31</v>
      </c>
      <c r="F25" s="19">
        <f t="shared" si="32"/>
        <v>1</v>
      </c>
      <c r="G25" s="16">
        <f t="shared" si="32"/>
        <v>57</v>
      </c>
      <c r="H25" s="17">
        <f t="shared" si="32"/>
        <v>1</v>
      </c>
      <c r="I25" s="18">
        <f t="shared" si="32"/>
        <v>1239537.52</v>
      </c>
      <c r="J25" s="18">
        <f t="shared" si="32"/>
        <v>1495606.65</v>
      </c>
      <c r="K25" s="19">
        <f t="shared" si="32"/>
        <v>1</v>
      </c>
      <c r="L25" s="16">
        <f t="shared" si="32"/>
        <v>21</v>
      </c>
      <c r="M25" s="17">
        <f t="shared" si="32"/>
        <v>1</v>
      </c>
      <c r="N25" s="18">
        <f t="shared" si="32"/>
        <v>48015.81</v>
      </c>
      <c r="O25" s="18">
        <f t="shared" si="32"/>
        <v>57603.240000000005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</v>
      </c>
      <c r="C34" s="8">
        <f t="shared" ref="C34:C45" si="34">IF(B34,B34/$B$46,"")</f>
        <v>1.2195121951219513E-2</v>
      </c>
      <c r="D34" s="10">
        <f t="shared" ref="D34:D45" si="35">D13+I13+N13+S13+AC13+X13</f>
        <v>216208.86</v>
      </c>
      <c r="E34" s="11">
        <f t="shared" ref="E34:E45" si="36">E13+J13+O13+T13+AD13+Y13</f>
        <v>261612.72</v>
      </c>
      <c r="F34" s="21">
        <f t="shared" ref="F34:F42" si="37">IF(E34,E34/$E$46,"")</f>
        <v>0.1637565324162078</v>
      </c>
      <c r="J34" s="149" t="s">
        <v>3</v>
      </c>
      <c r="K34" s="150"/>
      <c r="L34" s="57">
        <f>B25</f>
        <v>4</v>
      </c>
      <c r="M34" s="8">
        <f t="shared" ref="M34:M39" si="38">IF(L34,L34/$L$40,"")</f>
        <v>4.878048780487805E-2</v>
      </c>
      <c r="N34" s="58">
        <f>D25</f>
        <v>36662.239999999998</v>
      </c>
      <c r="O34" s="58">
        <f>E25</f>
        <v>44361.31</v>
      </c>
      <c r="P34" s="59">
        <f t="shared" ref="P34:P39" si="39">IF(O34,O34/$O$40,"")</f>
        <v>2.7767970529263421E-2</v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5" t="s">
        <v>1</v>
      </c>
      <c r="K35" s="146"/>
      <c r="L35" s="60">
        <f>G25</f>
        <v>57</v>
      </c>
      <c r="M35" s="8">
        <f t="shared" si="38"/>
        <v>0.69512195121951215</v>
      </c>
      <c r="N35" s="61">
        <f>I25</f>
        <v>1239537.52</v>
      </c>
      <c r="O35" s="61">
        <f>J25</f>
        <v>1495606.65</v>
      </c>
      <c r="P35" s="59">
        <f t="shared" si="39"/>
        <v>0.9361752703103311</v>
      </c>
    </row>
    <row r="36" spans="1:33" ht="30" customHeight="1" x14ac:dyDescent="0.3">
      <c r="A36" s="43" t="s">
        <v>19</v>
      </c>
      <c r="B36" s="12">
        <f t="shared" si="33"/>
        <v>1</v>
      </c>
      <c r="C36" s="8">
        <f t="shared" si="34"/>
        <v>1.2195121951219513E-2</v>
      </c>
      <c r="D36" s="13">
        <f t="shared" si="35"/>
        <v>47850</v>
      </c>
      <c r="E36" s="14">
        <f t="shared" si="36"/>
        <v>57898.5</v>
      </c>
      <c r="F36" s="21">
        <f t="shared" si="37"/>
        <v>3.6241577214211174E-2</v>
      </c>
      <c r="G36" s="25"/>
      <c r="J36" s="145" t="s">
        <v>2</v>
      </c>
      <c r="K36" s="146"/>
      <c r="L36" s="60">
        <f>L25</f>
        <v>21</v>
      </c>
      <c r="M36" s="8">
        <f t="shared" si="38"/>
        <v>0.25609756097560976</v>
      </c>
      <c r="N36" s="61">
        <f>N25</f>
        <v>48015.81</v>
      </c>
      <c r="O36" s="61">
        <f>O25</f>
        <v>57603.240000000005</v>
      </c>
      <c r="P36" s="59">
        <f t="shared" si="39"/>
        <v>3.6056759160405502E-2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5" t="s">
        <v>34</v>
      </c>
      <c r="K37" s="146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5" t="s">
        <v>5</v>
      </c>
      <c r="K38" s="146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1</v>
      </c>
      <c r="C39" s="8">
        <f t="shared" si="34"/>
        <v>1.2195121951219513E-2</v>
      </c>
      <c r="D39" s="13">
        <f t="shared" si="35"/>
        <v>825000</v>
      </c>
      <c r="E39" s="22">
        <f t="shared" si="36"/>
        <v>998250</v>
      </c>
      <c r="F39" s="21">
        <f t="shared" si="37"/>
        <v>0.62485477955536506</v>
      </c>
      <c r="G39" s="25"/>
      <c r="J39" s="145" t="s">
        <v>4</v>
      </c>
      <c r="K39" s="146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47" t="s">
        <v>0</v>
      </c>
      <c r="K40" s="148"/>
      <c r="L40" s="83">
        <f>SUM(L34:L39)</f>
        <v>82</v>
      </c>
      <c r="M40" s="17">
        <f>SUM(M34:M39)</f>
        <v>1</v>
      </c>
      <c r="N40" s="84">
        <f>SUM(N34:N39)</f>
        <v>1324215.57</v>
      </c>
      <c r="O40" s="85">
        <f>SUM(O34:O39)</f>
        <v>1597571.2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35</v>
      </c>
      <c r="C41" s="8">
        <f t="shared" si="34"/>
        <v>0.42682926829268292</v>
      </c>
      <c r="D41" s="13">
        <f t="shared" si="35"/>
        <v>196390.06</v>
      </c>
      <c r="E41" s="23">
        <f t="shared" si="36"/>
        <v>233460.5</v>
      </c>
      <c r="F41" s="21">
        <f t="shared" si="37"/>
        <v>0.14613464489094447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44</v>
      </c>
      <c r="C42" s="8">
        <f t="shared" si="34"/>
        <v>0.53658536585365857</v>
      </c>
      <c r="D42" s="13">
        <f t="shared" si="35"/>
        <v>38766.65</v>
      </c>
      <c r="E42" s="14">
        <f t="shared" si="36"/>
        <v>46349.479999999996</v>
      </c>
      <c r="F42" s="21">
        <f t="shared" si="37"/>
        <v>2.9012465923271523E-2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82</v>
      </c>
      <c r="C46" s="17">
        <f>SUM(C34:C45)</f>
        <v>1</v>
      </c>
      <c r="D46" s="18">
        <f>SUM(D34:D45)</f>
        <v>1324215.5699999998</v>
      </c>
      <c r="E46" s="18">
        <f>SUM(E34:E45)</f>
        <v>1597571.2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Barcelona Esports (IBE)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9" t="s">
        <v>3</v>
      </c>
      <c r="K34" s="150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5" t="s">
        <v>1</v>
      </c>
      <c r="K35" s="146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5" t="s">
        <v>2</v>
      </c>
      <c r="K36" s="146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5" t="s">
        <v>34</v>
      </c>
      <c r="K37" s="146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5" t="s">
        <v>5</v>
      </c>
      <c r="K38" s="146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5" t="s">
        <v>4</v>
      </c>
      <c r="K39" s="146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47" t="s">
        <v>0</v>
      </c>
      <c r="K40" s="14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Barcelona Esports (IBE)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9" t="s">
        <v>3</v>
      </c>
      <c r="K34" s="150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5" t="s">
        <v>1</v>
      </c>
      <c r="K35" s="146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5" t="s">
        <v>2</v>
      </c>
      <c r="K36" s="146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5" t="s">
        <v>34</v>
      </c>
      <c r="K37" s="146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5" t="s">
        <v>5</v>
      </c>
      <c r="K38" s="146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5" t="s">
        <v>4</v>
      </c>
      <c r="K39" s="146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7" t="s">
        <v>0</v>
      </c>
      <c r="K40" s="14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9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Barcelona Esports (IBE)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69" t="s">
        <v>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1"/>
    </row>
    <row r="11" spans="1:31" ht="30" customHeight="1" thickBot="1" x14ac:dyDescent="0.35">
      <c r="A11" s="172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39" t="s">
        <v>4</v>
      </c>
      <c r="W11" s="140"/>
      <c r="X11" s="140"/>
      <c r="Y11" s="140"/>
      <c r="Z11" s="141"/>
      <c r="AA11" s="142" t="s">
        <v>5</v>
      </c>
      <c r="AB11" s="143"/>
      <c r="AC11" s="143"/>
      <c r="AD11" s="143"/>
      <c r="AE11" s="144"/>
    </row>
    <row r="12" spans="1:31" ht="39" customHeight="1" thickBot="1" x14ac:dyDescent="0.35">
      <c r="A12" s="173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3</v>
      </c>
      <c r="H13" s="20">
        <f t="shared" ref="H13:H24" si="2">IF(G13,G13/$G$25,"")</f>
        <v>0.03</v>
      </c>
      <c r="I13" s="10">
        <f>'CONTRACTACIO 1r TR 2024'!I13+'CONTRACTACIO 2n TR 2024'!I13+'CONTRACTACIO 3r TR 2024'!I13+'CONTRACTACIO 4t TR 2024'!I13</f>
        <v>449163.5</v>
      </c>
      <c r="J13" s="10">
        <f>'CONTRACTACIO 1r TR 2024'!J13+'CONTRACTACIO 2n TR 2024'!J13+'CONTRACTACIO 3r TR 2024'!J13+'CONTRACTACIO 4t TR 2024'!J13</f>
        <v>543487.82999999996</v>
      </c>
      <c r="K13" s="21">
        <f t="shared" ref="K13:K24" si="3">IF(J13,J13/$J$25,"")</f>
        <v>0.26242235540496556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1</v>
      </c>
      <c r="C14" s="20">
        <f t="shared" si="0"/>
        <v>0.16666666666666666</v>
      </c>
      <c r="D14" s="13">
        <f>'CONTRACTACIO 1r TR 2024'!D14+'CONTRACTACIO 2n TR 2024'!D14+'CONTRACTACIO 3r TR 2024'!D14+'CONTRACTACIO 4t TR 2024'!D14</f>
        <v>462498.16</v>
      </c>
      <c r="E14" s="13">
        <f>'CONTRACTACIO 1r TR 2024'!E14+'CONTRACTACIO 2n TR 2024'!E14+'CONTRACTACIO 3r TR 2024'!E14+'CONTRACTACIO 4t TR 2024'!E14</f>
        <v>559622.77</v>
      </c>
      <c r="F14" s="21">
        <f t="shared" si="1"/>
        <v>0.90861258733451766</v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2</v>
      </c>
      <c r="H15" s="20">
        <f t="shared" si="2"/>
        <v>0.02</v>
      </c>
      <c r="I15" s="13">
        <f>'CONTRACTACIO 1r TR 2024'!I15+'CONTRACTACIO 2n TR 2024'!I15+'CONTRACTACIO 3r TR 2024'!I15+'CONTRACTACIO 4t TR 2024'!I15</f>
        <v>93631.93</v>
      </c>
      <c r="J15" s="13">
        <f>'CONTRACTACIO 1r TR 2024'!J15+'CONTRACTACIO 2n TR 2024'!J15+'CONTRACTACIO 3r TR 2024'!J15+'CONTRACTACIO 4t TR 2024'!J15</f>
        <v>103680.43</v>
      </c>
      <c r="K15" s="21">
        <f t="shared" si="3"/>
        <v>5.006195382516597E-2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0.01</v>
      </c>
      <c r="I18" s="13">
        <f>'CONTRACTACIO 1r TR 2024'!I18+'CONTRACTACIO 2n TR 2024'!I18+'CONTRACTACIO 3r TR 2024'!I18+'CONTRACTACIO 4t TR 2024'!I18</f>
        <v>825000</v>
      </c>
      <c r="J18" s="13">
        <f>'CONTRACTACIO 1r TR 2024'!J18+'CONTRACTACIO 2n TR 2024'!J18+'CONTRACTACIO 3r TR 2024'!J18+'CONTRACTACIO 4t TR 2024'!J18</f>
        <v>998250</v>
      </c>
      <c r="K18" s="21">
        <f t="shared" si="3"/>
        <v>0.48200364722611522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4</v>
      </c>
      <c r="C20" s="20">
        <f t="shared" si="0"/>
        <v>0.66666666666666663</v>
      </c>
      <c r="D20" s="13">
        <f>'CONTRACTACIO 1r TR 2024'!D20+'CONTRACTACIO 2n TR 2024'!D20+'CONTRACTACIO 3r TR 2024'!D20+'CONTRACTACIO 4t TR 2024'!D20</f>
        <v>45648.78</v>
      </c>
      <c r="E20" s="13">
        <f>'CONTRACTACIO 1r TR 2024'!E20+'CONTRACTACIO 2n TR 2024'!E20+'CONTRACTACIO 3r TR 2024'!E20+'CONTRACTACIO 4t TR 2024'!E20</f>
        <v>55235.02</v>
      </c>
      <c r="F20" s="21">
        <f t="shared" si="1"/>
        <v>8.9680472496989044E-2</v>
      </c>
      <c r="G20" s="9">
        <f>'CONTRACTACIO 1r TR 2024'!G20+'CONTRACTACIO 2n TR 2024'!G20+'CONTRACTACIO 3r TR 2024'!G20+'CONTRACTACIO 4t TR 2024'!G20</f>
        <v>54</v>
      </c>
      <c r="H20" s="20">
        <f t="shared" si="2"/>
        <v>0.54</v>
      </c>
      <c r="I20" s="13">
        <f>'CONTRACTACIO 1r TR 2024'!I20+'CONTRACTACIO 2n TR 2024'!I20+'CONTRACTACIO 3r TR 2024'!I20+'CONTRACTACIO 4t TR 2024'!I20</f>
        <v>332631.96999999997</v>
      </c>
      <c r="J20" s="13">
        <f>'CONTRACTACIO 1r TR 2024'!J20+'CONTRACTACIO 2n TR 2024'!J20+'CONTRACTACIO 3r TR 2024'!J20+'CONTRACTACIO 4t TR 2024'!J20</f>
        <v>390965.33999999997</v>
      </c>
      <c r="K20" s="21">
        <f t="shared" si="3"/>
        <v>0.18877707970848803</v>
      </c>
      <c r="L20" s="9">
        <f>'CONTRACTACIO 1r TR 2024'!L20+'CONTRACTACIO 2n TR 2024'!L20+'CONTRACTACIO 3r TR 2024'!L20+'CONTRACTACIO 4t TR 2024'!L20</f>
        <v>11</v>
      </c>
      <c r="M20" s="20">
        <f t="shared" si="4"/>
        <v>0.33333333333333331</v>
      </c>
      <c r="N20" s="13">
        <f>'CONTRACTACIO 1r TR 2024'!N20+'CONTRACTACIO 2n TR 2024'!N20+'CONTRACTACIO 3r TR 2024'!N20+'CONTRACTACIO 4t TR 2024'!N20</f>
        <v>69140.58</v>
      </c>
      <c r="O20" s="13">
        <f>'CONTRACTACIO 1r TR 2024'!O20+'CONTRACTACIO 2n TR 2024'!O20+'CONTRACTACIO 3r TR 2024'!O20+'CONTRACTACIO 4t TR 2024'!O20</f>
        <v>83004.649999999994</v>
      </c>
      <c r="P20" s="21">
        <f t="shared" si="5"/>
        <v>0.80006641143086266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1</v>
      </c>
      <c r="C21" s="20">
        <f t="shared" si="0"/>
        <v>0.16666666666666666</v>
      </c>
      <c r="D21" s="13">
        <f>'CONTRACTACIO 1r TR 2024'!D21+'CONTRACTACIO 2n TR 2024'!D21+'CONTRACTACIO 3r TR 2024'!D21+'CONTRACTACIO 4t TR 2024'!D21</f>
        <v>868.86</v>
      </c>
      <c r="E21" s="13">
        <f>'CONTRACTACIO 1r TR 2024'!E21+'CONTRACTACIO 2n TR 2024'!E21+'CONTRACTACIO 3r TR 2024'!E21+'CONTRACTACIO 4t TR 2024'!E21</f>
        <v>1051.32</v>
      </c>
      <c r="F21" s="21">
        <f t="shared" si="1"/>
        <v>1.7069401684933674E-3</v>
      </c>
      <c r="G21" s="9">
        <f>'CONTRACTACIO 1r TR 2024'!G21+'CONTRACTACIO 2n TR 2024'!G21+'CONTRACTACIO 3r TR 2024'!G21+'CONTRACTACIO 4t TR 2024'!G21</f>
        <v>40</v>
      </c>
      <c r="H21" s="20">
        <f t="shared" si="2"/>
        <v>0.4</v>
      </c>
      <c r="I21" s="13">
        <f>'CONTRACTACIO 1r TR 2024'!I21+'CONTRACTACIO 2n TR 2024'!I21+'CONTRACTACIO 3r TR 2024'!I21+'CONTRACTACIO 4t TR 2024'!I21</f>
        <v>29315.59</v>
      </c>
      <c r="J21" s="13">
        <f>'CONTRACTACIO 1r TR 2024'!J21+'CONTRACTACIO 2n TR 2024'!J21+'CONTRACTACIO 3r TR 2024'!J21+'CONTRACTACIO 4t TR 2024'!J21</f>
        <v>34658.82</v>
      </c>
      <c r="K21" s="21">
        <f t="shared" si="3"/>
        <v>1.673496383526514E-2</v>
      </c>
      <c r="L21" s="9">
        <f>'CONTRACTACIO 1r TR 2024'!L21+'CONTRACTACIO 2n TR 2024'!L21+'CONTRACTACIO 3r TR 2024'!L21+'CONTRACTACIO 4t TR 2024'!L21</f>
        <v>22</v>
      </c>
      <c r="M21" s="20">
        <f t="shared" si="4"/>
        <v>0.66666666666666663</v>
      </c>
      <c r="N21" s="13">
        <f>'CONTRACTACIO 1r TR 2024'!N21+'CONTRACTACIO 2n TR 2024'!N21+'CONTRACTACIO 3r TR 2024'!N21+'CONTRACTACIO 4t TR 2024'!N21</f>
        <v>17160.559999999998</v>
      </c>
      <c r="O21" s="13">
        <f>'CONTRACTACIO 1r TR 2024'!O21+'CONTRACTACIO 2n TR 2024'!O21+'CONTRACTACIO 3r TR 2024'!O21+'CONTRACTACIO 4t TR 2024'!O21</f>
        <v>20742.55</v>
      </c>
      <c r="P21" s="21">
        <f t="shared" si="5"/>
        <v>0.19993358856913729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6</v>
      </c>
      <c r="C25" s="17">
        <f t="shared" si="12"/>
        <v>0.99999999999999989</v>
      </c>
      <c r="D25" s="18">
        <f t="shared" si="12"/>
        <v>509015.79999999993</v>
      </c>
      <c r="E25" s="18">
        <f t="shared" si="12"/>
        <v>615909.11</v>
      </c>
      <c r="F25" s="19">
        <f t="shared" si="12"/>
        <v>1</v>
      </c>
      <c r="G25" s="16">
        <f t="shared" si="12"/>
        <v>100</v>
      </c>
      <c r="H25" s="17">
        <f t="shared" si="12"/>
        <v>1</v>
      </c>
      <c r="I25" s="18">
        <f t="shared" si="12"/>
        <v>1729742.99</v>
      </c>
      <c r="J25" s="18">
        <f t="shared" si="12"/>
        <v>2071042.4200000002</v>
      </c>
      <c r="K25" s="19">
        <f t="shared" si="12"/>
        <v>1</v>
      </c>
      <c r="L25" s="16">
        <f t="shared" si="12"/>
        <v>33</v>
      </c>
      <c r="M25" s="17">
        <f t="shared" si="12"/>
        <v>1</v>
      </c>
      <c r="N25" s="18">
        <f t="shared" si="12"/>
        <v>86301.14</v>
      </c>
      <c r="O25" s="18">
        <f t="shared" si="12"/>
        <v>103747.2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1" t="s">
        <v>10</v>
      </c>
      <c r="B31" s="154" t="s">
        <v>17</v>
      </c>
      <c r="C31" s="155"/>
      <c r="D31" s="155"/>
      <c r="E31" s="155"/>
      <c r="F31" s="156"/>
      <c r="G31" s="25"/>
      <c r="H31" s="54"/>
      <c r="I31" s="54"/>
      <c r="J31" s="160" t="s">
        <v>15</v>
      </c>
      <c r="K31" s="161"/>
      <c r="L31" s="154" t="s">
        <v>16</v>
      </c>
      <c r="M31" s="155"/>
      <c r="N31" s="155"/>
      <c r="O31" s="155"/>
      <c r="P31" s="156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2"/>
      <c r="B32" s="157"/>
      <c r="C32" s="158"/>
      <c r="D32" s="158"/>
      <c r="E32" s="158"/>
      <c r="F32" s="159"/>
      <c r="G32" s="25"/>
      <c r="J32" s="162"/>
      <c r="K32" s="163"/>
      <c r="L32" s="166"/>
      <c r="M32" s="167"/>
      <c r="N32" s="167"/>
      <c r="O32" s="167"/>
      <c r="P32" s="16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3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4"/>
      <c r="K33" s="165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3</v>
      </c>
      <c r="C34" s="8">
        <f t="shared" ref="C34:C40" si="14">IF(B34,B34/$B$46,"")</f>
        <v>2.1582733812949641E-2</v>
      </c>
      <c r="D34" s="10">
        <f t="shared" ref="D34:D43" si="15">D13+I13+N13+S13+X13+AC13</f>
        <v>449163.5</v>
      </c>
      <c r="E34" s="11">
        <f t="shared" ref="E34:E43" si="16">E13+J13+O13+T13+Y13+AD13</f>
        <v>543487.82999999996</v>
      </c>
      <c r="F34" s="21">
        <f t="shared" ref="F34:F40" si="17">IF(E34,E34/$E$46,"")</f>
        <v>0.19474973208591381</v>
      </c>
      <c r="J34" s="149" t="s">
        <v>3</v>
      </c>
      <c r="K34" s="150"/>
      <c r="L34" s="57">
        <f>B25</f>
        <v>6</v>
      </c>
      <c r="M34" s="8">
        <f t="shared" ref="M34:M39" si="18">IF(L34,L34/$L$40,"")</f>
        <v>4.3165467625899283E-2</v>
      </c>
      <c r="N34" s="58">
        <f>D25</f>
        <v>509015.79999999993</v>
      </c>
      <c r="O34" s="58">
        <f>E25</f>
        <v>615909.11</v>
      </c>
      <c r="P34" s="59">
        <f t="shared" ref="P34:P39" si="19">IF(O34,O34/$O$40,"")</f>
        <v>0.22070068093663406</v>
      </c>
    </row>
    <row r="35" spans="1:33" s="25" customFormat="1" ht="30" customHeight="1" x14ac:dyDescent="0.3">
      <c r="A35" s="43" t="s">
        <v>18</v>
      </c>
      <c r="B35" s="12">
        <f t="shared" si="13"/>
        <v>1</v>
      </c>
      <c r="C35" s="8">
        <f t="shared" si="14"/>
        <v>7.1942446043165471E-3</v>
      </c>
      <c r="D35" s="13">
        <f t="shared" si="15"/>
        <v>462498.16</v>
      </c>
      <c r="E35" s="14">
        <f t="shared" si="16"/>
        <v>559622.77</v>
      </c>
      <c r="F35" s="21">
        <f t="shared" si="17"/>
        <v>0.20053141673232497</v>
      </c>
      <c r="J35" s="145" t="s">
        <v>1</v>
      </c>
      <c r="K35" s="146"/>
      <c r="L35" s="60">
        <f>G25</f>
        <v>100</v>
      </c>
      <c r="M35" s="8">
        <f t="shared" si="18"/>
        <v>0.71942446043165464</v>
      </c>
      <c r="N35" s="61">
        <f>I25</f>
        <v>1729742.99</v>
      </c>
      <c r="O35" s="61">
        <f>J25</f>
        <v>2071042.4200000002</v>
      </c>
      <c r="P35" s="59">
        <f t="shared" si="19"/>
        <v>0.74212325312521277</v>
      </c>
    </row>
    <row r="36" spans="1:33" s="25" customFormat="1" ht="30" customHeight="1" x14ac:dyDescent="0.3">
      <c r="A36" s="43" t="s">
        <v>19</v>
      </c>
      <c r="B36" s="12">
        <f t="shared" si="13"/>
        <v>2</v>
      </c>
      <c r="C36" s="8">
        <f t="shared" si="14"/>
        <v>1.4388489208633094E-2</v>
      </c>
      <c r="D36" s="13">
        <f t="shared" si="15"/>
        <v>93631.93</v>
      </c>
      <c r="E36" s="14">
        <f t="shared" si="16"/>
        <v>103680.43</v>
      </c>
      <c r="F36" s="21">
        <f t="shared" si="17"/>
        <v>3.7152140030536365E-2</v>
      </c>
      <c r="J36" s="145" t="s">
        <v>2</v>
      </c>
      <c r="K36" s="146"/>
      <c r="L36" s="60">
        <f>L25</f>
        <v>33</v>
      </c>
      <c r="M36" s="8">
        <f t="shared" si="18"/>
        <v>0.23741007194244604</v>
      </c>
      <c r="N36" s="61">
        <f>N25</f>
        <v>86301.14</v>
      </c>
      <c r="O36" s="61">
        <f>O25</f>
        <v>103747.2</v>
      </c>
      <c r="P36" s="59">
        <f t="shared" si="19"/>
        <v>3.7176065938153049E-2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5" t="s">
        <v>5</v>
      </c>
      <c r="K38" s="146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1</v>
      </c>
      <c r="C39" s="8">
        <f t="shared" si="14"/>
        <v>7.1942446043165471E-3</v>
      </c>
      <c r="D39" s="13">
        <f t="shared" si="15"/>
        <v>825000</v>
      </c>
      <c r="E39" s="22">
        <f t="shared" si="16"/>
        <v>998250</v>
      </c>
      <c r="F39" s="21">
        <f t="shared" si="17"/>
        <v>0.35770611469766211</v>
      </c>
      <c r="G39" s="25"/>
      <c r="H39" s="25"/>
      <c r="I39" s="25"/>
      <c r="J39" s="145" t="s">
        <v>4</v>
      </c>
      <c r="K39" s="14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47" t="s">
        <v>0</v>
      </c>
      <c r="K40" s="148"/>
      <c r="L40" s="83">
        <f>SUM(L34:L39)</f>
        <v>139</v>
      </c>
      <c r="M40" s="17">
        <f>SUM(M34:M39)</f>
        <v>0.99999999999999989</v>
      </c>
      <c r="N40" s="84">
        <f>SUM(N34:N39)</f>
        <v>2325059.9300000002</v>
      </c>
      <c r="O40" s="85">
        <f>SUM(O34:O39)</f>
        <v>2790698.7300000004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69</v>
      </c>
      <c r="C41" s="8">
        <f>IF(B41,B41/$B$46,"")</f>
        <v>0.49640287769784175</v>
      </c>
      <c r="D41" s="13">
        <f t="shared" si="15"/>
        <v>447421.33</v>
      </c>
      <c r="E41" s="23">
        <f t="shared" si="16"/>
        <v>529205.01</v>
      </c>
      <c r="F41" s="21">
        <f>IF(E41,E41/$E$46,"")</f>
        <v>0.18963172352180058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63</v>
      </c>
      <c r="C42" s="8">
        <f>IF(B42,B42/$B$46,"")</f>
        <v>0.45323741007194246</v>
      </c>
      <c r="D42" s="13">
        <f t="shared" si="15"/>
        <v>47345.009999999995</v>
      </c>
      <c r="E42" s="14">
        <f t="shared" si="16"/>
        <v>56452.69</v>
      </c>
      <c r="F42" s="21">
        <f>IF(E42,E42/$E$46,"")</f>
        <v>2.0228872931762149E-2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139</v>
      </c>
      <c r="C46" s="17">
        <f>SUM(C34:C45)</f>
        <v>1</v>
      </c>
      <c r="D46" s="18">
        <f>SUM(D34:D45)</f>
        <v>2325059.9299999997</v>
      </c>
      <c r="E46" s="18">
        <f>SUM(E34:E45)</f>
        <v>2790698.73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2024-10-18T08:32:10Z</dcterms:modified>
</cp:coreProperties>
</file>