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tersa.sharepoint.com/Juridic/AsJu2/TRANSPARENCIA/TRANSPARENCIA/GOVERN OBERT/2024/QUADRES CONTRACTACIO TOTAL/"/>
    </mc:Choice>
  </mc:AlternateContent>
  <xr:revisionPtr revIDLastSave="41" documentId="11_F65B2E4FD7DCE61FE1B3435F92CF24D9B361B48A" xr6:coauthVersionLast="47" xr6:coauthVersionMax="47" xr10:uidLastSave="{5C51A5D3-063A-400C-9679-8181F665275F}"/>
  <bookViews>
    <workbookView xWindow="-120" yWindow="-120" windowWidth="29040" windowHeight="15720" tabRatio="700" activeTab="2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D44" i="5"/>
  <c r="B44" i="5"/>
  <c r="E44" i="4"/>
  <c r="D44" i="4"/>
  <c r="B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F23" i="5"/>
  <c r="C23" i="5"/>
  <c r="AE23" i="4"/>
  <c r="AB23" i="4"/>
  <c r="Z23" i="4"/>
  <c r="W23" i="4"/>
  <c r="U23" i="4"/>
  <c r="R23" i="4"/>
  <c r="P23" i="4"/>
  <c r="M23" i="4"/>
  <c r="K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/>
  <c r="Y23" i="7"/>
  <c r="Z23" i="7"/>
  <c r="X23" i="7"/>
  <c r="V23" i="7"/>
  <c r="W23" i="7"/>
  <c r="T23" i="7"/>
  <c r="U23" i="7"/>
  <c r="S23" i="7"/>
  <c r="Q23" i="7"/>
  <c r="R23" i="7" s="1"/>
  <c r="O23" i="7"/>
  <c r="P23" i="7"/>
  <c r="N23" i="7"/>
  <c r="L23" i="7"/>
  <c r="M23" i="7"/>
  <c r="J23" i="7"/>
  <c r="I23" i="7"/>
  <c r="G23" i="7"/>
  <c r="E23" i="7"/>
  <c r="D23" i="7"/>
  <c r="B23" i="7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 s="1"/>
  <c r="T22" i="7"/>
  <c r="U22" i="7" s="1"/>
  <c r="S22" i="7"/>
  <c r="Q22" i="7"/>
  <c r="R22" i="7"/>
  <c r="O22" i="7"/>
  <c r="P22" i="7"/>
  <c r="N22" i="7"/>
  <c r="D43" i="7" s="1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F43" i="1" s="1"/>
  <c r="D43" i="1"/>
  <c r="B43" i="1"/>
  <c r="C43" i="1"/>
  <c r="AE22" i="1"/>
  <c r="AB22" i="1"/>
  <c r="Z22" i="1"/>
  <c r="W22" i="1"/>
  <c r="U22" i="1"/>
  <c r="R22" i="1"/>
  <c r="P22" i="1"/>
  <c r="M22" i="1"/>
  <c r="E43" i="7"/>
  <c r="F43" i="7" s="1"/>
  <c r="C13" i="4"/>
  <c r="B25" i="1"/>
  <c r="C20" i="1" s="1"/>
  <c r="B16" i="7"/>
  <c r="C16" i="7"/>
  <c r="D16" i="7"/>
  <c r="J24" i="7"/>
  <c r="E24" i="7"/>
  <c r="O24" i="7"/>
  <c r="P24" i="7"/>
  <c r="T24" i="7"/>
  <c r="U24" i="7"/>
  <c r="Y24" i="7"/>
  <c r="Z24" i="7"/>
  <c r="AD24" i="7"/>
  <c r="AE24" i="7" s="1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K14" i="7" s="1"/>
  <c r="O14" i="7"/>
  <c r="E14" i="7"/>
  <c r="T14" i="7"/>
  <c r="U14" i="7" s="1"/>
  <c r="Y14" i="7"/>
  <c r="AD14" i="7"/>
  <c r="AE14" i="7" s="1"/>
  <c r="J15" i="7"/>
  <c r="O15" i="7"/>
  <c r="E36" i="7" s="1"/>
  <c r="E15" i="7"/>
  <c r="T15" i="7"/>
  <c r="U15" i="7"/>
  <c r="Y15" i="7"/>
  <c r="Z15" i="7" s="1"/>
  <c r="AD15" i="7"/>
  <c r="AE15" i="7" s="1"/>
  <c r="J16" i="7"/>
  <c r="O16" i="7"/>
  <c r="E16" i="7"/>
  <c r="F16" i="7"/>
  <c r="T16" i="7"/>
  <c r="Y16" i="7"/>
  <c r="AD16" i="7"/>
  <c r="J17" i="7"/>
  <c r="K17" i="7" s="1"/>
  <c r="O17" i="7"/>
  <c r="E17" i="7"/>
  <c r="F17" i="7" s="1"/>
  <c r="T17" i="7"/>
  <c r="U17" i="7"/>
  <c r="Y17" i="7"/>
  <c r="Z17" i="7"/>
  <c r="AD17" i="7"/>
  <c r="J18" i="7"/>
  <c r="O18" i="7"/>
  <c r="AD18" i="7"/>
  <c r="AE18" i="7" s="1"/>
  <c r="E18" i="7"/>
  <c r="T18" i="7"/>
  <c r="Y18" i="7"/>
  <c r="Z18" i="7" s="1"/>
  <c r="J19" i="7"/>
  <c r="O19" i="7"/>
  <c r="AD19" i="7"/>
  <c r="AE19" i="7"/>
  <c r="E19" i="7"/>
  <c r="T19" i="7"/>
  <c r="U19" i="7"/>
  <c r="Y19" i="7"/>
  <c r="Z19" i="7" s="1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D25" i="7" s="1"/>
  <c r="N34" i="7" s="1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D35" i="7" s="1"/>
  <c r="AC14" i="7"/>
  <c r="I15" i="7"/>
  <c r="N15" i="7"/>
  <c r="D15" i="7"/>
  <c r="S15" i="7"/>
  <c r="X15" i="7"/>
  <c r="AC15" i="7"/>
  <c r="I17" i="7"/>
  <c r="N17" i="7"/>
  <c r="D17" i="7"/>
  <c r="S17" i="7"/>
  <c r="X17" i="7"/>
  <c r="D38" i="7" s="1"/>
  <c r="AC17" i="7"/>
  <c r="I18" i="7"/>
  <c r="N18" i="7"/>
  <c r="AC18" i="7"/>
  <c r="D18" i="7"/>
  <c r="S18" i="7"/>
  <c r="X18" i="7"/>
  <c r="I19" i="7"/>
  <c r="N19" i="7"/>
  <c r="AC19" i="7"/>
  <c r="D19" i="7"/>
  <c r="S19" i="7"/>
  <c r="S25" i="7" s="1"/>
  <c r="N37" i="7" s="1"/>
  <c r="X19" i="7"/>
  <c r="G24" i="7"/>
  <c r="B24" i="7"/>
  <c r="L24" i="7"/>
  <c r="M24" i="7" s="1"/>
  <c r="Q24" i="7"/>
  <c r="R24" i="7"/>
  <c r="V24" i="7"/>
  <c r="W24" i="7" s="1"/>
  <c r="AA24" i="7"/>
  <c r="AB24" i="7"/>
  <c r="G16" i="7"/>
  <c r="L16" i="7"/>
  <c r="Q16" i="7"/>
  <c r="V16" i="7"/>
  <c r="W16" i="7" s="1"/>
  <c r="AA16" i="7"/>
  <c r="AB16" i="7"/>
  <c r="B13" i="7"/>
  <c r="G13" i="7"/>
  <c r="L13" i="7"/>
  <c r="Q13" i="7"/>
  <c r="V13" i="7"/>
  <c r="W13" i="7"/>
  <c r="AA13" i="7"/>
  <c r="AB13" i="7" s="1"/>
  <c r="B20" i="7"/>
  <c r="B25" i="7" s="1"/>
  <c r="L34" i="7" s="1"/>
  <c r="G20" i="7"/>
  <c r="L20" i="7"/>
  <c r="AA20" i="7"/>
  <c r="Q20" i="7"/>
  <c r="R20" i="7" s="1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C14" i="7" s="1"/>
  <c r="Q14" i="7"/>
  <c r="R14" i="7" s="1"/>
  <c r="V14" i="7"/>
  <c r="W14" i="7"/>
  <c r="AA14" i="7"/>
  <c r="AB14" i="7" s="1"/>
  <c r="G15" i="7"/>
  <c r="L15" i="7"/>
  <c r="B15" i="7"/>
  <c r="Q15" i="7"/>
  <c r="V15" i="7"/>
  <c r="W15" i="7"/>
  <c r="AA15" i="7"/>
  <c r="AB15" i="7" s="1"/>
  <c r="G17" i="7"/>
  <c r="H17" i="7"/>
  <c r="L17" i="7"/>
  <c r="M17" i="7" s="1"/>
  <c r="B17" i="7"/>
  <c r="C17" i="7"/>
  <c r="Q17" i="7"/>
  <c r="V17" i="7"/>
  <c r="W17" i="7"/>
  <c r="AA17" i="7"/>
  <c r="G18" i="7"/>
  <c r="L18" i="7"/>
  <c r="AA18" i="7"/>
  <c r="B18" i="7"/>
  <c r="Q18" i="7"/>
  <c r="R18" i="7" s="1"/>
  <c r="V18" i="7"/>
  <c r="W18" i="7"/>
  <c r="G19" i="7"/>
  <c r="L19" i="7"/>
  <c r="AA19" i="7"/>
  <c r="B19" i="7"/>
  <c r="Q19" i="7"/>
  <c r="R19" i="7"/>
  <c r="V19" i="7"/>
  <c r="W19" i="7"/>
  <c r="U18" i="7"/>
  <c r="R15" i="7"/>
  <c r="J25" i="6"/>
  <c r="K20" i="6"/>
  <c r="E25" i="6"/>
  <c r="O25" i="6"/>
  <c r="O36" i="6"/>
  <c r="P36" i="6" s="1"/>
  <c r="Y25" i="6"/>
  <c r="O38" i="6" s="1"/>
  <c r="T25" i="6"/>
  <c r="O37" i="6" s="1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/>
  <c r="M36" i="6" s="1"/>
  <c r="V25" i="6"/>
  <c r="L38" i="6" s="1"/>
  <c r="Q25" i="6"/>
  <c r="L37" i="6"/>
  <c r="M37" i="6" s="1"/>
  <c r="AA25" i="6"/>
  <c r="L39" i="6" s="1"/>
  <c r="M39" i="6" s="1"/>
  <c r="E45" i="6"/>
  <c r="E34" i="6"/>
  <c r="E35" i="6"/>
  <c r="E36" i="6"/>
  <c r="E46" i="6" s="1"/>
  <c r="E37" i="6"/>
  <c r="E38" i="6"/>
  <c r="F38" i="6"/>
  <c r="E39" i="6"/>
  <c r="E40" i="6"/>
  <c r="E41" i="6"/>
  <c r="E42" i="6"/>
  <c r="F42" i="6" s="1"/>
  <c r="D45" i="6"/>
  <c r="D34" i="6"/>
  <c r="D35" i="6"/>
  <c r="D36" i="6"/>
  <c r="D37" i="6"/>
  <c r="D46" i="6" s="1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25" i="6" s="1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35" i="5" s="1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H20" i="5" s="1"/>
  <c r="L25" i="5"/>
  <c r="L36" i="5" s="1"/>
  <c r="Q25" i="5"/>
  <c r="L37" i="5" s="1"/>
  <c r="M37" i="5" s="1"/>
  <c r="V25" i="5"/>
  <c r="L38" i="5"/>
  <c r="E34" i="5"/>
  <c r="E35" i="5"/>
  <c r="E36" i="5"/>
  <c r="E41" i="5"/>
  <c r="E42" i="5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25" i="5" s="1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21" i="5"/>
  <c r="K16" i="5"/>
  <c r="K17" i="5"/>
  <c r="H16" i="5"/>
  <c r="H17" i="5"/>
  <c r="H21" i="5"/>
  <c r="F13" i="5"/>
  <c r="F14" i="5"/>
  <c r="F15" i="5"/>
  <c r="F16" i="5"/>
  <c r="F17" i="5"/>
  <c r="F18" i="5"/>
  <c r="C15" i="5"/>
  <c r="C16" i="5"/>
  <c r="C17" i="5"/>
  <c r="C18" i="5"/>
  <c r="C19" i="5"/>
  <c r="C21" i="5"/>
  <c r="E45" i="4"/>
  <c r="F45" i="4" s="1"/>
  <c r="E34" i="4"/>
  <c r="E35" i="4"/>
  <c r="E36" i="4"/>
  <c r="E37" i="4"/>
  <c r="F37" i="4" s="1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6" i="4"/>
  <c r="M17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 s="1"/>
  <c r="C16" i="4"/>
  <c r="C17" i="4"/>
  <c r="C19" i="4"/>
  <c r="C21" i="4"/>
  <c r="C24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O34" i="1" s="1"/>
  <c r="Y25" i="1"/>
  <c r="O38" i="1"/>
  <c r="I25" i="1"/>
  <c r="N35" i="1" s="1"/>
  <c r="N25" i="1"/>
  <c r="N36" i="1"/>
  <c r="D25" i="1"/>
  <c r="N34" i="1" s="1"/>
  <c r="X25" i="1"/>
  <c r="N38" i="1"/>
  <c r="G25" i="1"/>
  <c r="L35" i="1" s="1"/>
  <c r="H22" i="1"/>
  <c r="L25" i="1"/>
  <c r="M18" i="1" s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7" i="1"/>
  <c r="P15" i="1"/>
  <c r="P14" i="1"/>
  <c r="M24" i="1"/>
  <c r="M21" i="1"/>
  <c r="M19" i="1"/>
  <c r="M17" i="1"/>
  <c r="M16" i="1"/>
  <c r="M15" i="1"/>
  <c r="M14" i="1"/>
  <c r="K24" i="1"/>
  <c r="K17" i="1"/>
  <c r="K16" i="1"/>
  <c r="K14" i="1"/>
  <c r="H21" i="1"/>
  <c r="H17" i="1"/>
  <c r="C24" i="1"/>
  <c r="C21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C37" i="1" s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R25" i="1" s="1"/>
  <c r="P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O34" i="6"/>
  <c r="F22" i="6"/>
  <c r="L34" i="6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H22" i="5"/>
  <c r="O38" i="5"/>
  <c r="P38" i="5" s="1"/>
  <c r="K22" i="5"/>
  <c r="M14" i="4"/>
  <c r="P21" i="4"/>
  <c r="H22" i="4"/>
  <c r="K22" i="4"/>
  <c r="Z21" i="4"/>
  <c r="U25" i="4"/>
  <c r="F13" i="1"/>
  <c r="C13" i="1"/>
  <c r="K21" i="1"/>
  <c r="H16" i="1"/>
  <c r="H14" i="1"/>
  <c r="H24" i="1"/>
  <c r="C42" i="1"/>
  <c r="Z18" i="6"/>
  <c r="C20" i="6"/>
  <c r="C13" i="6"/>
  <c r="F14" i="6"/>
  <c r="K15" i="6"/>
  <c r="R16" i="6"/>
  <c r="U16" i="6"/>
  <c r="U13" i="6"/>
  <c r="H18" i="6"/>
  <c r="H13" i="6"/>
  <c r="H24" i="6"/>
  <c r="H25" i="6" s="1"/>
  <c r="H14" i="6"/>
  <c r="K19" i="6"/>
  <c r="K14" i="6"/>
  <c r="K18" i="6"/>
  <c r="K21" i="6"/>
  <c r="K13" i="6"/>
  <c r="T25" i="7"/>
  <c r="O37" i="7" s="1"/>
  <c r="P37" i="7" s="1"/>
  <c r="F13" i="6"/>
  <c r="W19" i="6"/>
  <c r="W18" i="6"/>
  <c r="K24" i="6"/>
  <c r="F43" i="6"/>
  <c r="H14" i="5"/>
  <c r="H24" i="5"/>
  <c r="K14" i="5"/>
  <c r="K21" i="5"/>
  <c r="P15" i="5"/>
  <c r="P18" i="5"/>
  <c r="P14" i="5"/>
  <c r="H15" i="5"/>
  <c r="W18" i="5"/>
  <c r="R16" i="5"/>
  <c r="C14" i="5"/>
  <c r="C13" i="5"/>
  <c r="F23" i="7"/>
  <c r="F43" i="5"/>
  <c r="AE21" i="5"/>
  <c r="AE20" i="5"/>
  <c r="F21" i="5"/>
  <c r="P21" i="5"/>
  <c r="C43" i="6"/>
  <c r="Z20" i="7"/>
  <c r="H14" i="4"/>
  <c r="K14" i="4"/>
  <c r="C15" i="4"/>
  <c r="F15" i="4"/>
  <c r="P14" i="4"/>
  <c r="H24" i="4"/>
  <c r="K24" i="4"/>
  <c r="C14" i="4"/>
  <c r="F14" i="4"/>
  <c r="F20" i="4"/>
  <c r="K21" i="4"/>
  <c r="W17" i="4"/>
  <c r="O38" i="4"/>
  <c r="P38" i="4" s="1"/>
  <c r="Z17" i="4"/>
  <c r="C18" i="4"/>
  <c r="O34" i="4"/>
  <c r="W20" i="4"/>
  <c r="F43" i="4"/>
  <c r="K22" i="7"/>
  <c r="Z14" i="7"/>
  <c r="C24" i="7"/>
  <c r="B37" i="7"/>
  <c r="C37" i="7" s="1"/>
  <c r="E37" i="7"/>
  <c r="D45" i="7"/>
  <c r="E45" i="7"/>
  <c r="B45" i="7"/>
  <c r="D37" i="7"/>
  <c r="C35" i="1"/>
  <c r="B38" i="7"/>
  <c r="C38" i="7" s="1"/>
  <c r="R17" i="7"/>
  <c r="H22" i="7"/>
  <c r="F38" i="1"/>
  <c r="P17" i="7"/>
  <c r="P16" i="7"/>
  <c r="Z16" i="7"/>
  <c r="F37" i="1"/>
  <c r="M16" i="7"/>
  <c r="F24" i="7"/>
  <c r="C22" i="7"/>
  <c r="C23" i="7"/>
  <c r="F15" i="7"/>
  <c r="F22" i="7"/>
  <c r="F42" i="1"/>
  <c r="F35" i="1"/>
  <c r="C36" i="6"/>
  <c r="C43" i="5"/>
  <c r="C43" i="4"/>
  <c r="C45" i="1"/>
  <c r="P38" i="1"/>
  <c r="C15" i="7"/>
  <c r="K24" i="7"/>
  <c r="F37" i="6"/>
  <c r="F41" i="6"/>
  <c r="C39" i="6"/>
  <c r="C37" i="6"/>
  <c r="F40" i="6"/>
  <c r="C35" i="6"/>
  <c r="F35" i="6"/>
  <c r="U13" i="7"/>
  <c r="U16" i="7"/>
  <c r="F45" i="6"/>
  <c r="C34" i="6"/>
  <c r="M34" i="6"/>
  <c r="P34" i="6"/>
  <c r="F34" i="6"/>
  <c r="F39" i="6"/>
  <c r="AB18" i="7"/>
  <c r="AB19" i="7"/>
  <c r="C40" i="6"/>
  <c r="C45" i="6"/>
  <c r="C45" i="5"/>
  <c r="F45" i="5"/>
  <c r="M38" i="5"/>
  <c r="AE20" i="7"/>
  <c r="R16" i="7"/>
  <c r="C37" i="5"/>
  <c r="C35" i="5"/>
  <c r="F18" i="7"/>
  <c r="F35" i="5"/>
  <c r="F21" i="7"/>
  <c r="F13" i="7"/>
  <c r="F14" i="7"/>
  <c r="F42" i="5"/>
  <c r="W20" i="7"/>
  <c r="Z21" i="7"/>
  <c r="AE17" i="7"/>
  <c r="F35" i="4"/>
  <c r="C38" i="4"/>
  <c r="C35" i="4"/>
  <c r="F38" i="4"/>
  <c r="F42" i="4"/>
  <c r="C45" i="4"/>
  <c r="K16" i="7"/>
  <c r="AB20" i="7"/>
  <c r="AB17" i="7"/>
  <c r="C18" i="7"/>
  <c r="C13" i="7"/>
  <c r="R13" i="7"/>
  <c r="K21" i="7"/>
  <c r="P14" i="7"/>
  <c r="M14" i="7"/>
  <c r="H16" i="7"/>
  <c r="H14" i="7"/>
  <c r="H24" i="7"/>
  <c r="M37" i="4"/>
  <c r="F45" i="7"/>
  <c r="F37" i="7"/>
  <c r="C45" i="7"/>
  <c r="K15" i="5" l="1"/>
  <c r="K18" i="5"/>
  <c r="K20" i="5"/>
  <c r="H18" i="5"/>
  <c r="P13" i="5"/>
  <c r="K19" i="5"/>
  <c r="K13" i="5"/>
  <c r="M19" i="5"/>
  <c r="M13" i="5"/>
  <c r="M25" i="5" s="1"/>
  <c r="H13" i="5"/>
  <c r="H19" i="5"/>
  <c r="P19" i="5"/>
  <c r="M20" i="5"/>
  <c r="K23" i="5"/>
  <c r="F19" i="5"/>
  <c r="H23" i="5"/>
  <c r="L35" i="5"/>
  <c r="L40" i="5" s="1"/>
  <c r="M36" i="5" s="1"/>
  <c r="P20" i="5"/>
  <c r="D46" i="5"/>
  <c r="F20" i="5"/>
  <c r="E46" i="5"/>
  <c r="C20" i="5"/>
  <c r="B46" i="5"/>
  <c r="C36" i="5" s="1"/>
  <c r="C25" i="5"/>
  <c r="M20" i="4"/>
  <c r="P20" i="4"/>
  <c r="M13" i="4"/>
  <c r="K20" i="4"/>
  <c r="H20" i="4"/>
  <c r="C20" i="4"/>
  <c r="C25" i="4" s="1"/>
  <c r="K19" i="4"/>
  <c r="B36" i="7"/>
  <c r="M19" i="4"/>
  <c r="D41" i="7"/>
  <c r="H19" i="4"/>
  <c r="H23" i="4"/>
  <c r="B40" i="7"/>
  <c r="K18" i="4"/>
  <c r="B46" i="4"/>
  <c r="H18" i="4"/>
  <c r="K15" i="4"/>
  <c r="H15" i="4"/>
  <c r="B39" i="7"/>
  <c r="P15" i="4"/>
  <c r="M18" i="4"/>
  <c r="M15" i="4"/>
  <c r="P18" i="4"/>
  <c r="P13" i="4"/>
  <c r="D34" i="7"/>
  <c r="K13" i="4"/>
  <c r="D46" i="4"/>
  <c r="H13" i="4"/>
  <c r="E44" i="7"/>
  <c r="D44" i="7"/>
  <c r="B44" i="7"/>
  <c r="E40" i="7"/>
  <c r="P18" i="1"/>
  <c r="K19" i="1"/>
  <c r="H19" i="1"/>
  <c r="E25" i="7"/>
  <c r="C19" i="1"/>
  <c r="P20" i="1"/>
  <c r="B41" i="7"/>
  <c r="M13" i="1"/>
  <c r="M20" i="1"/>
  <c r="M25" i="1" s="1"/>
  <c r="K20" i="1"/>
  <c r="H20" i="1"/>
  <c r="B46" i="1"/>
  <c r="C44" i="1" s="1"/>
  <c r="F20" i="1"/>
  <c r="F25" i="1" s="1"/>
  <c r="E41" i="7"/>
  <c r="C25" i="1"/>
  <c r="L34" i="1"/>
  <c r="C20" i="7"/>
  <c r="L36" i="1"/>
  <c r="E46" i="1"/>
  <c r="F41" i="1" s="1"/>
  <c r="K15" i="1"/>
  <c r="D36" i="7"/>
  <c r="H15" i="1"/>
  <c r="K18" i="1"/>
  <c r="E39" i="7"/>
  <c r="D46" i="1"/>
  <c r="D39" i="7"/>
  <c r="H18" i="1"/>
  <c r="E34" i="7"/>
  <c r="K13" i="1"/>
  <c r="H13" i="1"/>
  <c r="B34" i="7"/>
  <c r="N40" i="6"/>
  <c r="N40" i="1"/>
  <c r="AB25" i="4"/>
  <c r="F36" i="6"/>
  <c r="F46" i="6" s="1"/>
  <c r="AA25" i="7"/>
  <c r="L38" i="7" s="1"/>
  <c r="M38" i="7" s="1"/>
  <c r="J25" i="7"/>
  <c r="K23" i="7" s="1"/>
  <c r="B46" i="6"/>
  <c r="AE25" i="4"/>
  <c r="R25" i="5"/>
  <c r="Z25" i="5"/>
  <c r="Y25" i="7"/>
  <c r="O39" i="7" s="1"/>
  <c r="P39" i="7" s="1"/>
  <c r="AE25" i="1"/>
  <c r="F25" i="6"/>
  <c r="E46" i="4"/>
  <c r="W25" i="6"/>
  <c r="B43" i="7"/>
  <c r="C43" i="7" s="1"/>
  <c r="C46" i="6"/>
  <c r="AC25" i="7"/>
  <c r="N38" i="7" s="1"/>
  <c r="P25" i="1"/>
  <c r="N40" i="5"/>
  <c r="C19" i="7"/>
  <c r="C25" i="7" s="1"/>
  <c r="O25" i="7"/>
  <c r="O36" i="7" s="1"/>
  <c r="AE25" i="5"/>
  <c r="B35" i="7"/>
  <c r="C35" i="7" s="1"/>
  <c r="U25" i="1"/>
  <c r="F25" i="4"/>
  <c r="R25" i="4"/>
  <c r="E35" i="7"/>
  <c r="F35" i="7" s="1"/>
  <c r="E38" i="7"/>
  <c r="F38" i="7" s="1"/>
  <c r="M25" i="6"/>
  <c r="C37" i="4"/>
  <c r="U25" i="6"/>
  <c r="AB25" i="6"/>
  <c r="AE25" i="6"/>
  <c r="Z25" i="1"/>
  <c r="Q25" i="7"/>
  <c r="L37" i="7" s="1"/>
  <c r="M37" i="7" s="1"/>
  <c r="U25" i="5"/>
  <c r="AB25" i="5"/>
  <c r="I25" i="7"/>
  <c r="N35" i="7" s="1"/>
  <c r="D40" i="7"/>
  <c r="K25" i="6"/>
  <c r="W25" i="1"/>
  <c r="AB25" i="1"/>
  <c r="P25" i="6"/>
  <c r="R25" i="6"/>
  <c r="Z25" i="6"/>
  <c r="P38" i="6"/>
  <c r="P40" i="6" s="1"/>
  <c r="O40" i="6"/>
  <c r="L40" i="6"/>
  <c r="M38" i="6"/>
  <c r="M40" i="6" s="1"/>
  <c r="AB25" i="7"/>
  <c r="V25" i="7"/>
  <c r="L39" i="7" s="1"/>
  <c r="M39" i="7" s="1"/>
  <c r="W25" i="7"/>
  <c r="O40" i="5"/>
  <c r="P35" i="5" s="1"/>
  <c r="R25" i="7"/>
  <c r="L25" i="7"/>
  <c r="L40" i="4"/>
  <c r="M35" i="4" s="1"/>
  <c r="N40" i="4"/>
  <c r="O40" i="4"/>
  <c r="P21" i="7"/>
  <c r="U25" i="7"/>
  <c r="Z25" i="7"/>
  <c r="D42" i="7"/>
  <c r="E42" i="7"/>
  <c r="F42" i="7" s="1"/>
  <c r="O40" i="1"/>
  <c r="P35" i="1" s="1"/>
  <c r="AE21" i="7"/>
  <c r="AE25" i="7" s="1"/>
  <c r="G25" i="7"/>
  <c r="H20" i="7" s="1"/>
  <c r="B42" i="7"/>
  <c r="AD25" i="7"/>
  <c r="O38" i="7" s="1"/>
  <c r="P38" i="7" s="1"/>
  <c r="N25" i="7"/>
  <c r="N36" i="7" s="1"/>
  <c r="F39" i="5" l="1"/>
  <c r="F36" i="5"/>
  <c r="H25" i="5"/>
  <c r="K25" i="5"/>
  <c r="C40" i="5"/>
  <c r="C39" i="5"/>
  <c r="P25" i="5"/>
  <c r="F41" i="5"/>
  <c r="F34" i="5"/>
  <c r="C34" i="5"/>
  <c r="F44" i="5"/>
  <c r="F40" i="5"/>
  <c r="F25" i="5"/>
  <c r="M34" i="5"/>
  <c r="C41" i="5"/>
  <c r="C44" i="5"/>
  <c r="P34" i="5"/>
  <c r="P36" i="5"/>
  <c r="M35" i="5"/>
  <c r="M25" i="4"/>
  <c r="P35" i="4"/>
  <c r="P34" i="4"/>
  <c r="F40" i="4"/>
  <c r="F41" i="4"/>
  <c r="C39" i="4"/>
  <c r="C41" i="4"/>
  <c r="M34" i="4"/>
  <c r="K25" i="4"/>
  <c r="H25" i="4"/>
  <c r="P25" i="4"/>
  <c r="C36" i="4"/>
  <c r="C34" i="4"/>
  <c r="C40" i="4"/>
  <c r="F36" i="4"/>
  <c r="F44" i="4"/>
  <c r="C44" i="4"/>
  <c r="P19" i="7"/>
  <c r="F34" i="4"/>
  <c r="F39" i="4"/>
  <c r="P36" i="4"/>
  <c r="M36" i="4"/>
  <c r="M40" i="4" s="1"/>
  <c r="E46" i="7"/>
  <c r="F36" i="7" s="1"/>
  <c r="F44" i="1"/>
  <c r="H19" i="7"/>
  <c r="H23" i="7"/>
  <c r="M15" i="7"/>
  <c r="M19" i="7"/>
  <c r="F40" i="1"/>
  <c r="O35" i="7"/>
  <c r="K19" i="7"/>
  <c r="O34" i="7"/>
  <c r="F20" i="7"/>
  <c r="F19" i="7"/>
  <c r="F25" i="7" s="1"/>
  <c r="C36" i="1"/>
  <c r="C40" i="1"/>
  <c r="P20" i="7"/>
  <c r="M20" i="7"/>
  <c r="F34" i="1"/>
  <c r="K20" i="7"/>
  <c r="C39" i="1"/>
  <c r="C41" i="1"/>
  <c r="H25" i="1"/>
  <c r="C34" i="1"/>
  <c r="P34" i="1"/>
  <c r="L40" i="1"/>
  <c r="M35" i="1" s="1"/>
  <c r="P15" i="7"/>
  <c r="D46" i="7"/>
  <c r="F39" i="1"/>
  <c r="F36" i="1"/>
  <c r="P18" i="7"/>
  <c r="L36" i="7"/>
  <c r="M18" i="7"/>
  <c r="P36" i="1"/>
  <c r="P13" i="7"/>
  <c r="M13" i="7"/>
  <c r="K25" i="1"/>
  <c r="K15" i="7"/>
  <c r="N40" i="7"/>
  <c r="H18" i="7"/>
  <c r="H15" i="7"/>
  <c r="K18" i="7"/>
  <c r="K13" i="7"/>
  <c r="L35" i="7"/>
  <c r="H13" i="7"/>
  <c r="B46" i="7"/>
  <c r="C40" i="7" s="1"/>
  <c r="C42" i="7"/>
  <c r="F46" i="5" l="1"/>
  <c r="M40" i="5"/>
  <c r="C46" i="5"/>
  <c r="P40" i="5"/>
  <c r="O40" i="7"/>
  <c r="P35" i="7" s="1"/>
  <c r="P40" i="4"/>
  <c r="C46" i="4"/>
  <c r="F40" i="7"/>
  <c r="F41" i="7"/>
  <c r="F44" i="7"/>
  <c r="F39" i="7"/>
  <c r="F46" i="4"/>
  <c r="L40" i="7"/>
  <c r="M36" i="7" s="1"/>
  <c r="F34" i="7"/>
  <c r="C44" i="7"/>
  <c r="M25" i="7"/>
  <c r="P25" i="7"/>
  <c r="C46" i="1"/>
  <c r="K25" i="7"/>
  <c r="H25" i="7"/>
  <c r="P40" i="1"/>
  <c r="F46" i="1"/>
  <c r="C36" i="7"/>
  <c r="C41" i="7"/>
  <c r="M36" i="1"/>
  <c r="M34" i="1"/>
  <c r="C34" i="7"/>
  <c r="C39" i="7"/>
  <c r="P34" i="7" l="1"/>
  <c r="P36" i="7"/>
  <c r="M34" i="7"/>
  <c r="M35" i="7"/>
  <c r="F46" i="7"/>
  <c r="C46" i="7"/>
  <c r="M40" i="1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<sst xmlns="http://schemas.openxmlformats.org/spreadsheetml/2006/main" count="457" uniqueCount="62">
  <si>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</si>
  <si>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</si>
  <si>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</si>
  <si>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</si>
  <si>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</si>
  <si>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</si>
  <si>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</si>
  <si>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</si>
  <si>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</si>
  <si>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</si>
  <si>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</si>
  <si>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</si>
  <si>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</si>
  <si>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</si>
  <si>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</si>
  <si>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</si>
  <si>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</si>
  <si>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</si>
  <si>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</si>
  <si>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</si>
  <si>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</si>
  <si>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</si>
  <si>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</si>
  <si>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</si>
  <si>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</si>
  <si>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</si>
  <si>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</si>
  <si>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</si>
  <si>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</si>
  <si>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</si>
  <si>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</si>
  <si>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</si>
  <si>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</si>
  <si>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</si>
  <si>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</si>
  <si>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</si>
  <si>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</si>
  <si>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</si>
  <si>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</si>
  <si>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</si>
  <si>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</si>
  <si>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</si>
  <si>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</si>
  <si>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</si>
  <si>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</si>
  <si>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</si>
  <si>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</si>
  <si>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</si>
  <si>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</si>
  <si>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</si>
  <si>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</si>
  <si>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</si>
  <si>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</si>
  <si>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</si>
  <si>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</si>
  <si>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</si>
  <si>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</si>
  <si>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</si>
  <si>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</si>
  <si>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</si>
  <si>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</si>
  <si>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Tractament i Selecció de Residus SA (TERSA)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</si>
</sst>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 2" xfId="47" xr:uid="{00000000-0005-0000-0000-000001000000}"/>
    <cellStyle name="20% - Èmfasi2 2" xfId="49" xr:uid="{00000000-0005-0000-0000-000003000000}"/>
    <cellStyle name="20% - Èmfasi3 2" xfId="51" xr:uid="{00000000-0005-0000-0000-000005000000}"/>
    <cellStyle name="20% - Èmfasi4 2" xfId="53" xr:uid="{00000000-0005-0000-0000-000007000000}"/>
    <cellStyle name="20% - Èmfasi5 2" xfId="55" xr:uid="{00000000-0005-0000-0000-000009000000}"/>
    <cellStyle name="20% - Èmfasi6 2" xfId="57" xr:uid="{00000000-0005-0000-0000-00000B000000}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 xr:uid="{00000000-0005-0000-0000-00000D000000}"/>
    <cellStyle name="40% - Èmfasi2 2" xfId="50" xr:uid="{00000000-0005-0000-0000-00000F000000}"/>
    <cellStyle name="40% - Èmfasi3 2" xfId="52" xr:uid="{00000000-0005-0000-0000-000011000000}"/>
    <cellStyle name="40% - Èmfasi4 2" xfId="54" xr:uid="{00000000-0005-0000-0000-000013000000}"/>
    <cellStyle name="40% - Èmfasi5 2" xfId="56" xr:uid="{00000000-0005-0000-0000-000015000000}"/>
    <cellStyle name="40% - Èmfasi6 2" xfId="58" xr:uid="{00000000-0005-0000-0000-000017000000}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 2" xfId="46" xr:uid="{00000000-0005-0000-0000-00003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7-4820-832C-84571810CBEF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7-4820-832C-84571810CBEF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7-4820-832C-84571810CBEF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17-4820-832C-84571810CBEF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17-4820-832C-84571810CBEF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17-4820-832C-84571810CBEF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17-4820-832C-84571810CBEF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17-4820-832C-84571810CBEF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17-4820-832C-84571810CBEF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17-4820-832C-84571810CB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21</c:v>
                </c:pt>
                <c:pt idx="1">
                  <c:v>0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512</c:v>
                </c:pt>
                <c:pt idx="7">
                  <c:v>950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17-4820-832C-84571810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46-47E8-B2AA-EDF1E0E6786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6-47E8-B2AA-EDF1E0E6786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46-47E8-B2AA-EDF1E0E6786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46-47E8-B2AA-EDF1E0E6786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46-47E8-B2AA-EDF1E0E6786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46-47E8-B2AA-EDF1E0E6786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46-47E8-B2AA-EDF1E0E6786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46-47E8-B2AA-EDF1E0E6786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46-47E8-B2AA-EDF1E0E6786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46-47E8-B2AA-EDF1E0E6786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9392070.7199999988</c:v>
                </c:pt>
                <c:pt idx="1">
                  <c:v>0</c:v>
                </c:pt>
                <c:pt idx="2">
                  <c:v>1112929.82</c:v>
                </c:pt>
                <c:pt idx="3">
                  <c:v>0</c:v>
                </c:pt>
                <c:pt idx="4">
                  <c:v>0</c:v>
                </c:pt>
                <c:pt idx="5">
                  <c:v>5351932.01</c:v>
                </c:pt>
                <c:pt idx="6">
                  <c:v>1073458.0899999999</c:v>
                </c:pt>
                <c:pt idx="7">
                  <c:v>1270139.3399999999</c:v>
                </c:pt>
                <c:pt idx="8">
                  <c:v>0</c:v>
                </c:pt>
                <c:pt idx="9">
                  <c:v>0</c:v>
                </c:pt>
                <c:pt idx="10">
                  <c:v>16191.9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6-47E8-B2AA-EDF1E0E67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1-4167-8EEF-43A39AF800D8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1-4167-8EEF-43A39AF800D8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1-4167-8EEF-43A39AF800D8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1-4167-8EEF-43A39AF800D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10</c:v>
                </c:pt>
                <c:pt idx="1">
                  <c:v>671</c:v>
                </c:pt>
                <c:pt idx="2">
                  <c:v>852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71-4167-8EEF-43A39AF800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75-46A7-BDFF-DD89A512C9CF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75-46A7-BDFF-DD89A512C9CF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75-46A7-BDFF-DD89A512C9CF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5-46A7-BDFF-DD89A512C9CF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75-46A7-BDFF-DD89A512C9CF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75-46A7-BDFF-DD89A512C9C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40963.479999999996</c:v>
                </c:pt>
                <c:pt idx="1">
                  <c:v>11723689.74</c:v>
                </c:pt>
                <c:pt idx="2">
                  <c:v>6452068.6599999983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75-46A7-BDFF-DD89A512C9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zoomScale="70" zoomScaleNormal="70" workbookViewId="0">
      <selection activeCell="I47" sqref="I4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45427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9</v>
      </c>
      <c r="H13" s="20">
        <f t="shared" ref="H13:H24" si="2">IF(G13,G13/$G$25,"")</f>
        <v>3.2967032967032968E-2</v>
      </c>
      <c r="I13" s="4">
        <v>4456208.76</v>
      </c>
      <c r="J13" s="5">
        <v>5389723.5999999996</v>
      </c>
      <c r="K13" s="21">
        <f t="shared" ref="K13:K24" si="3">IF(J13,J13/$J$25,"")</f>
        <v>0.77780548036135122</v>
      </c>
      <c r="L13" s="1">
        <v>3</v>
      </c>
      <c r="M13" s="20">
        <f t="shared" ref="M13:M24" si="4">IF(L13,L13/$L$25,"")</f>
        <v>9.9337748344370865E-3</v>
      </c>
      <c r="N13" s="4">
        <v>2397569.02</v>
      </c>
      <c r="O13" s="5">
        <v>2901058.51</v>
      </c>
      <c r="P13" s="21">
        <f t="shared" ref="P13:P24" si="5">IF(O13,O13/$O$25,"")</f>
        <v>0.53459026489373451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6</v>
      </c>
      <c r="H15" s="20">
        <f t="shared" si="2"/>
        <v>2.197802197802198E-2</v>
      </c>
      <c r="I15" s="6">
        <v>114575.21</v>
      </c>
      <c r="J15" s="7">
        <v>138636</v>
      </c>
      <c r="K15" s="21">
        <f t="shared" si="3"/>
        <v>2.0006933300879531E-2</v>
      </c>
      <c r="L15" s="2">
        <v>7</v>
      </c>
      <c r="M15" s="20">
        <f t="shared" si="4"/>
        <v>2.3178807947019868E-2</v>
      </c>
      <c r="N15" s="6">
        <v>414096</v>
      </c>
      <c r="O15" s="7">
        <v>501056.16</v>
      </c>
      <c r="P15" s="21">
        <f t="shared" si="5"/>
        <v>9.2331728015040082E-2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4</v>
      </c>
      <c r="H18" s="62">
        <f t="shared" si="2"/>
        <v>1.4652014652014652E-2</v>
      </c>
      <c r="I18" s="65">
        <v>547883.06000000006</v>
      </c>
      <c r="J18" s="66">
        <v>662938.5</v>
      </c>
      <c r="K18" s="63">
        <f t="shared" si="3"/>
        <v>9.5670434462081455E-2</v>
      </c>
      <c r="L18" s="67">
        <v>1</v>
      </c>
      <c r="M18" s="62">
        <f t="shared" si="4"/>
        <v>3.3112582781456954E-3</v>
      </c>
      <c r="N18" s="65">
        <v>1414790.6</v>
      </c>
      <c r="O18" s="66">
        <v>1711896.63</v>
      </c>
      <c r="P18" s="63">
        <f t="shared" si="5"/>
        <v>0.3154583989767209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>
        <v>1</v>
      </c>
      <c r="C19" s="20">
        <f t="shared" si="0"/>
        <v>0.2</v>
      </c>
      <c r="D19" s="6">
        <v>968.39</v>
      </c>
      <c r="E19" s="7">
        <v>1171.75</v>
      </c>
      <c r="F19" s="21">
        <f t="shared" si="1"/>
        <v>5.6317618390760403E-2</v>
      </c>
      <c r="G19" s="2">
        <v>89</v>
      </c>
      <c r="H19" s="20">
        <f t="shared" si="2"/>
        <v>0.32600732600732601</v>
      </c>
      <c r="I19" s="6">
        <v>348270.39</v>
      </c>
      <c r="J19" s="7">
        <v>419160.56</v>
      </c>
      <c r="K19" s="21">
        <f t="shared" si="3"/>
        <v>6.0490185567091605E-2</v>
      </c>
      <c r="L19" s="2">
        <v>103</v>
      </c>
      <c r="M19" s="20">
        <f t="shared" si="4"/>
        <v>0.34105960264900664</v>
      </c>
      <c r="N19" s="6">
        <v>94188.36</v>
      </c>
      <c r="O19" s="7">
        <v>113967.93</v>
      </c>
      <c r="P19" s="21">
        <f t="shared" si="5"/>
        <v>2.1001350258216818E-2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4</v>
      </c>
      <c r="C20" s="62">
        <f t="shared" si="0"/>
        <v>0.8</v>
      </c>
      <c r="D20" s="65">
        <v>16226.73</v>
      </c>
      <c r="E20" s="66">
        <v>19634.349999999999</v>
      </c>
      <c r="F20" s="21">
        <f t="shared" si="1"/>
        <v>0.94368238160923956</v>
      </c>
      <c r="G20" s="64">
        <v>161</v>
      </c>
      <c r="H20" s="62">
        <f t="shared" si="2"/>
        <v>0.58974358974358976</v>
      </c>
      <c r="I20" s="65">
        <v>260363.12</v>
      </c>
      <c r="J20" s="66">
        <v>314140.82</v>
      </c>
      <c r="K20" s="63">
        <f t="shared" si="3"/>
        <v>4.5334504983002989E-2</v>
      </c>
      <c r="L20" s="64">
        <v>188</v>
      </c>
      <c r="M20" s="62">
        <f t="shared" si="4"/>
        <v>0.62251655629139069</v>
      </c>
      <c r="N20" s="65">
        <v>164374.35999999999</v>
      </c>
      <c r="O20" s="66">
        <v>198716.13</v>
      </c>
      <c r="P20" s="63">
        <f t="shared" si="5"/>
        <v>3.6618257856287702E-2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4</v>
      </c>
      <c r="H23" s="20">
        <f t="shared" si="2"/>
        <v>1.4652014652014652E-2</v>
      </c>
      <c r="I23" s="91">
        <v>4798.34</v>
      </c>
      <c r="J23" s="91">
        <v>4798.34</v>
      </c>
      <c r="K23" s="21">
        <f t="shared" si="3"/>
        <v>6.9246132559322459E-4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5</v>
      </c>
      <c r="C25" s="17">
        <f t="shared" si="12"/>
        <v>1</v>
      </c>
      <c r="D25" s="18">
        <f t="shared" si="12"/>
        <v>17195.12</v>
      </c>
      <c r="E25" s="18">
        <f t="shared" si="12"/>
        <v>20806.099999999999</v>
      </c>
      <c r="F25" s="19">
        <f t="shared" si="12"/>
        <v>1</v>
      </c>
      <c r="G25" s="16">
        <f t="shared" si="12"/>
        <v>273</v>
      </c>
      <c r="H25" s="17">
        <f t="shared" si="12"/>
        <v>1</v>
      </c>
      <c r="I25" s="18">
        <f t="shared" si="12"/>
        <v>5732098.879999999</v>
      </c>
      <c r="J25" s="18">
        <f t="shared" si="12"/>
        <v>6929397.8199999994</v>
      </c>
      <c r="K25" s="19">
        <f t="shared" si="12"/>
        <v>1</v>
      </c>
      <c r="L25" s="16">
        <f t="shared" si="12"/>
        <v>302</v>
      </c>
      <c r="M25" s="17">
        <f t="shared" si="12"/>
        <v>1</v>
      </c>
      <c r="N25" s="18">
        <f t="shared" si="12"/>
        <v>4485018.3400000008</v>
      </c>
      <c r="O25" s="18">
        <f t="shared" si="12"/>
        <v>5426695.3599999994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35" hidden="1" customHeight="1" x14ac:dyDescent="0.25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12</v>
      </c>
      <c r="C34" s="8">
        <f t="shared" ref="C34:C43" si="14">IF(B34,B34/$B$46,"")</f>
        <v>2.0689655172413793E-2</v>
      </c>
      <c r="D34" s="10">
        <f t="shared" ref="D34:D45" si="15">D13+I13+N13+S13+AC13+X13</f>
        <v>6853777.7799999993</v>
      </c>
      <c r="E34" s="11">
        <f t="shared" ref="E34:E45" si="16">E13+J13+O13+T13+AD13+Y13</f>
        <v>8290782.1099999994</v>
      </c>
      <c r="F34" s="21">
        <f t="shared" ref="F34:F43" si="17">IF(E34,E34/$E$46,"")</f>
        <v>0.66985938258358357</v>
      </c>
      <c r="J34" s="143" t="s">
        <v>3</v>
      </c>
      <c r="K34" s="144"/>
      <c r="L34" s="54">
        <f>B25</f>
        <v>5</v>
      </c>
      <c r="M34" s="8">
        <f t="shared" ref="M34:M39" si="18">IF(L34,L34/$L$40,"")</f>
        <v>8.6206896551724137E-3</v>
      </c>
      <c r="N34" s="55">
        <f>D25</f>
        <v>17195.12</v>
      </c>
      <c r="O34" s="55">
        <f>E25</f>
        <v>20806.099999999999</v>
      </c>
      <c r="P34" s="56">
        <f t="shared" ref="P34:P39" si="19">IF(O34,O34/$O$40,"")</f>
        <v>1.6810430083745501E-3</v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273</v>
      </c>
      <c r="M35" s="8">
        <f t="shared" si="18"/>
        <v>0.47068965517241379</v>
      </c>
      <c r="N35" s="58">
        <f>I25</f>
        <v>5732098.879999999</v>
      </c>
      <c r="O35" s="58">
        <f>J25</f>
        <v>6929397.8199999994</v>
      </c>
      <c r="P35" s="56">
        <f t="shared" si="19"/>
        <v>0.5598654124298571</v>
      </c>
    </row>
    <row r="36" spans="1:33" ht="30" customHeight="1" x14ac:dyDescent="0.25">
      <c r="A36" s="41" t="s">
        <v>19</v>
      </c>
      <c r="B36" s="12">
        <f t="shared" si="13"/>
        <v>13</v>
      </c>
      <c r="C36" s="8">
        <f t="shared" si="14"/>
        <v>2.2413793103448276E-2</v>
      </c>
      <c r="D36" s="13">
        <f t="shared" si="15"/>
        <v>528671.21</v>
      </c>
      <c r="E36" s="14">
        <f t="shared" si="16"/>
        <v>639692.15999999992</v>
      </c>
      <c r="F36" s="21">
        <f t="shared" si="17"/>
        <v>5.1684363387661011E-2</v>
      </c>
      <c r="G36" s="24"/>
      <c r="J36" s="139" t="s">
        <v>2</v>
      </c>
      <c r="K36" s="140"/>
      <c r="L36" s="57">
        <f>L25</f>
        <v>302</v>
      </c>
      <c r="M36" s="8">
        <f t="shared" si="18"/>
        <v>0.52068965517241383</v>
      </c>
      <c r="N36" s="58">
        <f>N25</f>
        <v>4485018.3400000008</v>
      </c>
      <c r="O36" s="58">
        <f>O25</f>
        <v>5426695.3599999994</v>
      </c>
      <c r="P36" s="56">
        <f t="shared" si="19"/>
        <v>0.43845354456176849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5</v>
      </c>
      <c r="C39" s="8">
        <f t="shared" si="14"/>
        <v>8.6206896551724137E-3</v>
      </c>
      <c r="D39" s="13">
        <f t="shared" si="15"/>
        <v>1962673.6600000001</v>
      </c>
      <c r="E39" s="22">
        <f t="shared" si="16"/>
        <v>2374835.13</v>
      </c>
      <c r="F39" s="21">
        <f t="shared" si="17"/>
        <v>0.19187642044058065</v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193</v>
      </c>
      <c r="C40" s="8">
        <f t="shared" si="14"/>
        <v>0.33275862068965517</v>
      </c>
      <c r="D40" s="13">
        <f t="shared" si="15"/>
        <v>443427.14</v>
      </c>
      <c r="E40" s="14">
        <f t="shared" si="16"/>
        <v>534300.24</v>
      </c>
      <c r="F40" s="21">
        <f t="shared" si="17"/>
        <v>4.316915149042079E-2</v>
      </c>
      <c r="G40" s="24"/>
      <c r="J40" s="141" t="s">
        <v>0</v>
      </c>
      <c r="K40" s="142"/>
      <c r="L40" s="79">
        <f>SUM(L34:L39)</f>
        <v>580</v>
      </c>
      <c r="M40" s="17">
        <f>SUM(M34:M39)</f>
        <v>1</v>
      </c>
      <c r="N40" s="80">
        <f>SUM(N34:N39)</f>
        <v>10234312.34</v>
      </c>
      <c r="O40" s="81">
        <f>SUM(O34:O39)</f>
        <v>12376899.279999997</v>
      </c>
      <c r="P40" s="82">
        <f>SUM(P34:P39)</f>
        <v>1.0000000000000002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353</v>
      </c>
      <c r="C41" s="8">
        <f t="shared" si="14"/>
        <v>0.60862068965517246</v>
      </c>
      <c r="D41" s="13">
        <f t="shared" si="15"/>
        <v>440964.20999999996</v>
      </c>
      <c r="E41" s="14">
        <f t="shared" si="16"/>
        <v>532491.30000000005</v>
      </c>
      <c r="F41" s="21">
        <f t="shared" si="17"/>
        <v>4.3022996952108997E-2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13"/>
        <v>4</v>
      </c>
      <c r="C44" s="8">
        <f t="shared" ref="C44" si="20">IF(B44,B44/$B$46,"")</f>
        <v>6.8965517241379309E-3</v>
      </c>
      <c r="D44" s="13">
        <f t="shared" si="15"/>
        <v>4798.34</v>
      </c>
      <c r="E44" s="14">
        <f t="shared" si="16"/>
        <v>4798.34</v>
      </c>
      <c r="F44" s="21">
        <f t="shared" ref="F44" si="21">IF(E44,E44/$E$46,"")</f>
        <v>3.8768514564497614E-4</v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580</v>
      </c>
      <c r="C46" s="17">
        <f>SUM(C34:C45)</f>
        <v>1</v>
      </c>
      <c r="D46" s="18">
        <f>SUM(D34:D45)</f>
        <v>10234312.34</v>
      </c>
      <c r="E46" s="18">
        <f>SUM(E34:E45)</f>
        <v>12376899.279999999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zoomScale="80" zoomScaleNormal="80" workbookViewId="0">
      <selection activeCell="J20" sqref="J20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45527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Tractament i Selecció de Residus SA (TERSA)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1" si="2">IF(G13,G13/$G$25,"")</f>
        <v>2.0833333333333332E-2</v>
      </c>
      <c r="I13" s="4">
        <v>464949.56</v>
      </c>
      <c r="J13" s="5">
        <v>562588.97</v>
      </c>
      <c r="K13" s="21">
        <f t="shared" ref="K13:K21" si="3">IF(J13,J13/$J$25,"")</f>
        <v>0.19054597983774693</v>
      </c>
      <c r="L13" s="1">
        <v>1</v>
      </c>
      <c r="M13" s="20">
        <f t="shared" ref="M13:M21" si="4">IF(L13,L13/$L$25,"")</f>
        <v>3.205128205128205E-3</v>
      </c>
      <c r="N13" s="4">
        <v>78314.12</v>
      </c>
      <c r="O13" s="5">
        <v>94760.09</v>
      </c>
      <c r="P13" s="21">
        <f t="shared" ref="P13:P21" si="5">IF(O13,O13/$O$25,"")</f>
        <v>0.11819220086628215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1.2500000000000001E-2</v>
      </c>
      <c r="I15" s="6">
        <v>58569.599999999999</v>
      </c>
      <c r="J15" s="7">
        <v>70869.22</v>
      </c>
      <c r="K15" s="21">
        <f t="shared" si="3"/>
        <v>2.4003038959752185E-2</v>
      </c>
      <c r="L15" s="2">
        <v>4</v>
      </c>
      <c r="M15" s="20">
        <f t="shared" si="4"/>
        <v>1.282051282051282E-2</v>
      </c>
      <c r="N15" s="6">
        <v>168779.64</v>
      </c>
      <c r="O15" s="7">
        <v>204223.35999999999</v>
      </c>
      <c r="P15" s="21">
        <f t="shared" si="5"/>
        <v>0.25472335860705758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2</v>
      </c>
      <c r="H18" s="62">
        <f t="shared" si="2"/>
        <v>8.3333333333333332E-3</v>
      </c>
      <c r="I18" s="65">
        <v>1566974.12</v>
      </c>
      <c r="J18" s="66">
        <v>1796039.52</v>
      </c>
      <c r="K18" s="63">
        <f t="shared" si="3"/>
        <v>0.60830931357526741</v>
      </c>
      <c r="L18" s="67">
        <v>2</v>
      </c>
      <c r="M18" s="62">
        <f t="shared" si="4"/>
        <v>6.41025641025641E-3</v>
      </c>
      <c r="N18" s="65">
        <v>154599.5</v>
      </c>
      <c r="O18" s="66">
        <v>187065.4</v>
      </c>
      <c r="P18" s="63">
        <f t="shared" si="5"/>
        <v>0.23332260798751264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69</v>
      </c>
      <c r="H19" s="20">
        <f t="shared" si="2"/>
        <v>0.28749999999999998</v>
      </c>
      <c r="I19" s="6">
        <v>204616.07</v>
      </c>
      <c r="J19" s="7">
        <v>246213.4</v>
      </c>
      <c r="K19" s="21">
        <f t="shared" si="3"/>
        <v>8.3391207531464978E-2</v>
      </c>
      <c r="L19" s="2">
        <v>114</v>
      </c>
      <c r="M19" s="20">
        <f t="shared" si="4"/>
        <v>0.36538461538461536</v>
      </c>
      <c r="N19" s="6">
        <v>89349.79</v>
      </c>
      <c r="O19" s="7">
        <v>108113.29</v>
      </c>
      <c r="P19" s="21">
        <f t="shared" si="5"/>
        <v>0.13484735702545886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3</v>
      </c>
      <c r="C20" s="62">
        <f t="shared" si="0"/>
        <v>1</v>
      </c>
      <c r="D20" s="65">
        <v>11233.08</v>
      </c>
      <c r="E20" s="66">
        <v>13592.03</v>
      </c>
      <c r="F20" s="21">
        <f t="shared" si="1"/>
        <v>1</v>
      </c>
      <c r="G20" s="64">
        <v>155</v>
      </c>
      <c r="H20" s="62">
        <f t="shared" si="2"/>
        <v>0.64583333333333337</v>
      </c>
      <c r="I20" s="65">
        <v>223590.17</v>
      </c>
      <c r="J20" s="66">
        <v>269401.81</v>
      </c>
      <c r="K20" s="21">
        <f t="shared" si="3"/>
        <v>9.1245002290948812E-2</v>
      </c>
      <c r="L20" s="64">
        <v>191</v>
      </c>
      <c r="M20" s="62">
        <f t="shared" si="4"/>
        <v>0.61217948717948723</v>
      </c>
      <c r="N20" s="65">
        <v>171615.19</v>
      </c>
      <c r="O20" s="66">
        <v>207583.57</v>
      </c>
      <c r="P20" s="63">
        <f t="shared" si="5"/>
        <v>0.25891447551368879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>
        <v>6</v>
      </c>
      <c r="H23" s="20">
        <f t="shared" si="13"/>
        <v>2.5000000000000001E-2</v>
      </c>
      <c r="I23" s="6">
        <v>7397.39</v>
      </c>
      <c r="J23" s="7">
        <v>7397.39</v>
      </c>
      <c r="K23" s="21">
        <f t="shared" si="14"/>
        <v>2.5054578048196554E-3</v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3</v>
      </c>
      <c r="C25" s="17">
        <f t="shared" si="32"/>
        <v>1</v>
      </c>
      <c r="D25" s="18">
        <f t="shared" si="32"/>
        <v>11233.08</v>
      </c>
      <c r="E25" s="18">
        <f t="shared" si="32"/>
        <v>13592.03</v>
      </c>
      <c r="F25" s="19">
        <f t="shared" si="32"/>
        <v>1</v>
      </c>
      <c r="G25" s="16">
        <f t="shared" si="32"/>
        <v>240</v>
      </c>
      <c r="H25" s="17">
        <f t="shared" si="32"/>
        <v>1</v>
      </c>
      <c r="I25" s="18">
        <f t="shared" si="32"/>
        <v>2526096.91</v>
      </c>
      <c r="J25" s="18">
        <f t="shared" si="32"/>
        <v>2952510.31</v>
      </c>
      <c r="K25" s="19">
        <f t="shared" si="32"/>
        <v>1</v>
      </c>
      <c r="L25" s="16">
        <f t="shared" si="32"/>
        <v>312</v>
      </c>
      <c r="M25" s="17">
        <f t="shared" si="32"/>
        <v>1</v>
      </c>
      <c r="N25" s="18">
        <f t="shared" si="32"/>
        <v>662658.24</v>
      </c>
      <c r="O25" s="18">
        <f t="shared" si="32"/>
        <v>801745.71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3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6</v>
      </c>
      <c r="C34" s="8">
        <f t="shared" ref="C34:C45" si="34">IF(B34,B34/$B$46,"")</f>
        <v>1.0810810810810811E-2</v>
      </c>
      <c r="D34" s="10">
        <f t="shared" ref="D34:D45" si="35">D13+I13+N13+S13+AC13+X13</f>
        <v>543263.67999999993</v>
      </c>
      <c r="E34" s="11">
        <f t="shared" ref="E34:E45" si="36">E13+J13+O13+T13+AD13+Y13</f>
        <v>657349.05999999994</v>
      </c>
      <c r="F34" s="21">
        <f t="shared" ref="F34:F42" si="37">IF(E34,E34/$E$46,"")</f>
        <v>0.17446273078873231</v>
      </c>
      <c r="J34" s="143" t="s">
        <v>3</v>
      </c>
      <c r="K34" s="144"/>
      <c r="L34" s="54">
        <f>B25</f>
        <v>3</v>
      </c>
      <c r="M34" s="8">
        <f t="shared" ref="M34:M39" si="38">IF(L34,L34/$L$40,"")</f>
        <v>5.4054054054054057E-3</v>
      </c>
      <c r="N34" s="55">
        <f>D25</f>
        <v>11233.08</v>
      </c>
      <c r="O34" s="55">
        <f>E25</f>
        <v>13592.03</v>
      </c>
      <c r="P34" s="56">
        <f t="shared" ref="P34:P39" si="39">IF(O34,O34/$O$40,"")</f>
        <v>3.6073721178856992E-3</v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240</v>
      </c>
      <c r="M35" s="8">
        <f t="shared" si="38"/>
        <v>0.43243243243243246</v>
      </c>
      <c r="N35" s="58">
        <f>I25</f>
        <v>2526096.91</v>
      </c>
      <c r="O35" s="58">
        <f>J25</f>
        <v>2952510.31</v>
      </c>
      <c r="P35" s="56">
        <f t="shared" si="39"/>
        <v>0.78360652309214018</v>
      </c>
    </row>
    <row r="36" spans="1:33" ht="30" customHeight="1" x14ac:dyDescent="0.25">
      <c r="A36" s="41" t="s">
        <v>19</v>
      </c>
      <c r="B36" s="12">
        <f t="shared" si="33"/>
        <v>7</v>
      </c>
      <c r="C36" s="8">
        <f t="shared" si="34"/>
        <v>1.2612612612612612E-2</v>
      </c>
      <c r="D36" s="13">
        <f t="shared" si="35"/>
        <v>227349.24000000002</v>
      </c>
      <c r="E36" s="14">
        <f t="shared" si="36"/>
        <v>275092.57999999996</v>
      </c>
      <c r="F36" s="21">
        <f t="shared" si="37"/>
        <v>7.3010529179912118E-2</v>
      </c>
      <c r="G36" s="24"/>
      <c r="J36" s="139" t="s">
        <v>2</v>
      </c>
      <c r="K36" s="140"/>
      <c r="L36" s="57">
        <f>L25</f>
        <v>312</v>
      </c>
      <c r="M36" s="8">
        <f t="shared" si="38"/>
        <v>0.56216216216216219</v>
      </c>
      <c r="N36" s="58">
        <f>N25</f>
        <v>662658.24</v>
      </c>
      <c r="O36" s="58">
        <f>O25</f>
        <v>801745.71</v>
      </c>
      <c r="P36" s="56">
        <f t="shared" si="39"/>
        <v>0.2127861047899742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3"/>
        <v>4</v>
      </c>
      <c r="C39" s="8">
        <f t="shared" si="34"/>
        <v>7.2072072072072073E-3</v>
      </c>
      <c r="D39" s="13">
        <f t="shared" si="35"/>
        <v>1721573.62</v>
      </c>
      <c r="E39" s="22">
        <f t="shared" si="36"/>
        <v>1983104.92</v>
      </c>
      <c r="F39" s="21">
        <f t="shared" si="37"/>
        <v>0.52632295508838267</v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183</v>
      </c>
      <c r="C40" s="8">
        <f t="shared" si="34"/>
        <v>0.32972972972972975</v>
      </c>
      <c r="D40" s="13">
        <f t="shared" si="35"/>
        <v>293965.86</v>
      </c>
      <c r="E40" s="14">
        <f t="shared" si="36"/>
        <v>354326.69</v>
      </c>
      <c r="F40" s="21">
        <f t="shared" si="37"/>
        <v>9.4039538032856723E-2</v>
      </c>
      <c r="G40" s="24"/>
      <c r="J40" s="141" t="s">
        <v>0</v>
      </c>
      <c r="K40" s="142"/>
      <c r="L40" s="79">
        <f>SUM(L34:L39)</f>
        <v>555</v>
      </c>
      <c r="M40" s="17">
        <f>SUM(M34:M39)</f>
        <v>1</v>
      </c>
      <c r="N40" s="80">
        <f>SUM(N34:N39)</f>
        <v>3199988.2300000004</v>
      </c>
      <c r="O40" s="81">
        <f>SUM(O34:O39)</f>
        <v>3767848.05</v>
      </c>
      <c r="P40" s="82">
        <f>SUM(P34:P39)</f>
        <v>1.0000000000000002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349</v>
      </c>
      <c r="C41" s="8">
        <f t="shared" si="34"/>
        <v>0.62882882882882885</v>
      </c>
      <c r="D41" s="13">
        <f t="shared" si="35"/>
        <v>406438.44</v>
      </c>
      <c r="E41" s="14">
        <f t="shared" si="36"/>
        <v>490577.41000000003</v>
      </c>
      <c r="F41" s="21">
        <f t="shared" si="37"/>
        <v>0.13020095383092745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3"/>
        <v>6</v>
      </c>
      <c r="C44" s="8">
        <f t="shared" si="34"/>
        <v>1.0810810810810811E-2</v>
      </c>
      <c r="D44" s="13">
        <f t="shared" si="35"/>
        <v>7397.39</v>
      </c>
      <c r="E44" s="14">
        <f t="shared" si="36"/>
        <v>7397.39</v>
      </c>
      <c r="F44" s="21">
        <f>IF(E44,E44/$E$46,"")</f>
        <v>1.9632930791887962E-3</v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555</v>
      </c>
      <c r="C46" s="17">
        <f>SUM(C34:C45)</f>
        <v>1</v>
      </c>
      <c r="D46" s="18">
        <f>SUM(D34:D45)</f>
        <v>3199988.23</v>
      </c>
      <c r="E46" s="18">
        <f>SUM(E34:E45)</f>
        <v>3767848.05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tabSelected="1" topLeftCell="A11" zoomScale="80" zoomScaleNormal="80" workbookViewId="0">
      <selection activeCell="B34" sqref="B34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45595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Tractament i Selecció de Residus SA (TERSA)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0.100000000000001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3" si="2">IF(G13,G13/$G$25,"")</f>
        <v>1.2658227848101266E-2</v>
      </c>
      <c r="I13" s="4">
        <v>326456.19</v>
      </c>
      <c r="J13" s="5">
        <v>395011.99</v>
      </c>
      <c r="K13" s="21">
        <f t="shared" ref="K13:K23" si="3">IF(J13,J13/$J$25,"")</f>
        <v>0.21447276259860149</v>
      </c>
      <c r="L13" s="1">
        <v>1</v>
      </c>
      <c r="M13" s="20">
        <f t="shared" ref="M13:M23" si="4">IF(L13,L13/$L$25,"")</f>
        <v>4.2016806722689074E-3</v>
      </c>
      <c r="N13" s="4">
        <v>40436</v>
      </c>
      <c r="O13" s="5">
        <v>48927.56</v>
      </c>
      <c r="P13" s="21">
        <f t="shared" ref="P13:P23" si="5">IF(O13,O13/$O$25,"")</f>
        <v>0.21879035587692913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6</v>
      </c>
      <c r="H15" s="20">
        <f t="shared" si="2"/>
        <v>3.7974683544303799E-2</v>
      </c>
      <c r="I15" s="6">
        <v>165834.53</v>
      </c>
      <c r="J15" s="7">
        <v>198145.08</v>
      </c>
      <c r="K15" s="21">
        <f t="shared" si="3"/>
        <v>0.10758337412219031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3</v>
      </c>
      <c r="H18" s="62">
        <f t="shared" si="2"/>
        <v>1.8987341772151899E-2</v>
      </c>
      <c r="I18" s="65">
        <v>821480.95999999996</v>
      </c>
      <c r="J18" s="66">
        <v>993991.96</v>
      </c>
      <c r="K18" s="63">
        <f t="shared" si="3"/>
        <v>0.53969045765420587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>
        <v>1</v>
      </c>
      <c r="C19" s="20">
        <f t="shared" si="0"/>
        <v>0.5</v>
      </c>
      <c r="D19" s="6">
        <v>3608.91</v>
      </c>
      <c r="E19" s="7">
        <v>4366.78</v>
      </c>
      <c r="F19" s="21">
        <f t="shared" si="1"/>
        <v>0.66512524084778413</v>
      </c>
      <c r="G19" s="2">
        <v>44</v>
      </c>
      <c r="H19" s="20">
        <f t="shared" si="2"/>
        <v>0.27848101265822783</v>
      </c>
      <c r="I19" s="6">
        <v>95970.81</v>
      </c>
      <c r="J19" s="7">
        <v>115363.83</v>
      </c>
      <c r="K19" s="21">
        <f t="shared" si="3"/>
        <v>6.2637084317504949E-2</v>
      </c>
      <c r="L19" s="2">
        <v>91</v>
      </c>
      <c r="M19" s="20">
        <f t="shared" si="4"/>
        <v>0.38235294117647056</v>
      </c>
      <c r="N19" s="6">
        <v>53802.11</v>
      </c>
      <c r="O19" s="7">
        <v>65100.55</v>
      </c>
      <c r="P19" s="21">
        <f t="shared" si="5"/>
        <v>0.29111144112405812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0.5</v>
      </c>
      <c r="D20" s="65">
        <v>1817</v>
      </c>
      <c r="E20" s="66">
        <v>2198.5700000000002</v>
      </c>
      <c r="F20" s="21">
        <f t="shared" si="1"/>
        <v>0.33487475915221582</v>
      </c>
      <c r="G20" s="64">
        <v>101</v>
      </c>
      <c r="H20" s="62">
        <f t="shared" si="2"/>
        <v>0.63924050632911389</v>
      </c>
      <c r="I20" s="65">
        <v>112554.13</v>
      </c>
      <c r="J20" s="66">
        <v>135272.57999999999</v>
      </c>
      <c r="K20" s="63">
        <f t="shared" si="3"/>
        <v>7.3446590662831088E-2</v>
      </c>
      <c r="L20" s="64">
        <v>146</v>
      </c>
      <c r="M20" s="62">
        <f t="shared" si="4"/>
        <v>0.61344537815126055</v>
      </c>
      <c r="N20" s="65">
        <v>90615.89</v>
      </c>
      <c r="O20" s="66">
        <v>109599.48</v>
      </c>
      <c r="P20" s="63">
        <f t="shared" si="5"/>
        <v>0.49009820299901274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2</v>
      </c>
      <c r="H23" s="20">
        <f t="shared" si="2"/>
        <v>1.2658227848101266E-2</v>
      </c>
      <c r="I23" s="6">
        <v>3996.17</v>
      </c>
      <c r="J23" s="7">
        <v>3996.17</v>
      </c>
      <c r="K23" s="21">
        <f t="shared" si="3"/>
        <v>2.1697306446663892E-3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2</v>
      </c>
      <c r="C25" s="17">
        <f t="shared" si="22"/>
        <v>1</v>
      </c>
      <c r="D25" s="18">
        <f t="shared" si="22"/>
        <v>5425.91</v>
      </c>
      <c r="E25" s="18">
        <f t="shared" si="22"/>
        <v>6565.35</v>
      </c>
      <c r="F25" s="19">
        <f t="shared" si="22"/>
        <v>1</v>
      </c>
      <c r="G25" s="16">
        <f t="shared" si="22"/>
        <v>158</v>
      </c>
      <c r="H25" s="17">
        <f t="shared" si="22"/>
        <v>0.99999999999999989</v>
      </c>
      <c r="I25" s="18">
        <f t="shared" si="22"/>
        <v>1526292.79</v>
      </c>
      <c r="J25" s="18">
        <f t="shared" si="22"/>
        <v>1841781.6099999999</v>
      </c>
      <c r="K25" s="19">
        <f t="shared" si="22"/>
        <v>1</v>
      </c>
      <c r="L25" s="16">
        <f t="shared" si="22"/>
        <v>238</v>
      </c>
      <c r="M25" s="17">
        <f t="shared" si="22"/>
        <v>1</v>
      </c>
      <c r="N25" s="18">
        <f t="shared" si="22"/>
        <v>184854</v>
      </c>
      <c r="O25" s="18">
        <f t="shared" si="22"/>
        <v>223627.59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3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23">B13+G13+L13+Q13+AA13+V13</f>
        <v>3</v>
      </c>
      <c r="C34" s="8">
        <f t="shared" ref="C34:C42" si="24">IF(B34,B34/$B$46,"")</f>
        <v>7.537688442211055E-3</v>
      </c>
      <c r="D34" s="10">
        <f t="shared" ref="D34:D45" si="25">D13+I13+N13+S13+AC13+X13</f>
        <v>366892.19</v>
      </c>
      <c r="E34" s="11">
        <f t="shared" ref="E34:E45" si="26">E13+J13+O13+T13+AD13+Y13</f>
        <v>443939.55</v>
      </c>
      <c r="F34" s="21">
        <f t="shared" ref="F34:F43" si="27">IF(E34,E34/$E$46,"")</f>
        <v>0.21425917128180944</v>
      </c>
      <c r="J34" s="143" t="s">
        <v>3</v>
      </c>
      <c r="K34" s="144"/>
      <c r="L34" s="54">
        <f>B25</f>
        <v>2</v>
      </c>
      <c r="M34" s="8">
        <f>IF(L34,L34/$L$40,"")</f>
        <v>5.0251256281407036E-3</v>
      </c>
      <c r="N34" s="55">
        <f>D25</f>
        <v>5425.91</v>
      </c>
      <c r="O34" s="55">
        <f>E25</f>
        <v>6565.35</v>
      </c>
      <c r="P34" s="56">
        <f>IF(O34,O34/$O$40,"")</f>
        <v>3.1686441322360836E-3</v>
      </c>
    </row>
    <row r="35" spans="1:33" s="24" customFormat="1" ht="30" customHeight="1" x14ac:dyDescent="0.25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158</v>
      </c>
      <c r="M35" s="8">
        <f>IF(L35,L35/$L$40,"")</f>
        <v>0.39698492462311558</v>
      </c>
      <c r="N35" s="58">
        <f>I25</f>
        <v>1526292.79</v>
      </c>
      <c r="O35" s="58">
        <f>J25</f>
        <v>1841781.6099999999</v>
      </c>
      <c r="P35" s="56">
        <f>IF(O35,O35/$O$40,"")</f>
        <v>0.88890165663473031</v>
      </c>
    </row>
    <row r="36" spans="1:33" ht="30" customHeight="1" x14ac:dyDescent="0.25">
      <c r="A36" s="41" t="s">
        <v>19</v>
      </c>
      <c r="B36" s="12">
        <f t="shared" si="23"/>
        <v>6</v>
      </c>
      <c r="C36" s="8">
        <f t="shared" si="24"/>
        <v>1.507537688442211E-2</v>
      </c>
      <c r="D36" s="13">
        <f t="shared" si="25"/>
        <v>165834.53</v>
      </c>
      <c r="E36" s="14">
        <f t="shared" si="26"/>
        <v>198145.08</v>
      </c>
      <c r="F36" s="21">
        <f t="shared" si="27"/>
        <v>9.563103948356895E-2</v>
      </c>
      <c r="G36" s="24"/>
      <c r="J36" s="139" t="s">
        <v>2</v>
      </c>
      <c r="K36" s="140"/>
      <c r="L36" s="57">
        <f>L25</f>
        <v>238</v>
      </c>
      <c r="M36" s="8">
        <f>IF(L36,L36/$L$40,"")</f>
        <v>0.59798994974874375</v>
      </c>
      <c r="N36" s="58">
        <f>N25</f>
        <v>184854</v>
      </c>
      <c r="O36" s="58">
        <f>O25</f>
        <v>223627.59</v>
      </c>
      <c r="P36" s="56">
        <f>IF(O36,O36/$O$40,"")</f>
        <v>0.10792969923303353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23"/>
        <v>3</v>
      </c>
      <c r="C39" s="8">
        <f t="shared" si="24"/>
        <v>7.537688442211055E-3</v>
      </c>
      <c r="D39" s="13">
        <f t="shared" si="25"/>
        <v>821480.95999999996</v>
      </c>
      <c r="E39" s="22">
        <f t="shared" si="26"/>
        <v>993991.96</v>
      </c>
      <c r="F39" s="21">
        <f t="shared" si="27"/>
        <v>0.47973174187877937</v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136</v>
      </c>
      <c r="C40" s="8">
        <f t="shared" si="24"/>
        <v>0.34170854271356782</v>
      </c>
      <c r="D40" s="13">
        <f t="shared" si="25"/>
        <v>153381.83000000002</v>
      </c>
      <c r="E40" s="14">
        <f t="shared" si="26"/>
        <v>184831.16</v>
      </c>
      <c r="F40" s="21">
        <f t="shared" si="27"/>
        <v>8.9205323492028421E-2</v>
      </c>
      <c r="G40" s="24"/>
      <c r="J40" s="141" t="s">
        <v>0</v>
      </c>
      <c r="K40" s="142"/>
      <c r="L40" s="79">
        <f>SUM(L34:L39)</f>
        <v>398</v>
      </c>
      <c r="M40" s="17">
        <f>SUM(M34:M39)</f>
        <v>1</v>
      </c>
      <c r="N40" s="80">
        <f>SUM(N34:N39)</f>
        <v>1716572.7</v>
      </c>
      <c r="O40" s="81">
        <f>SUM(O34:O39)</f>
        <v>2071974.55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248</v>
      </c>
      <c r="C41" s="8">
        <f t="shared" si="24"/>
        <v>0.62311557788944727</v>
      </c>
      <c r="D41" s="13">
        <f t="shared" si="25"/>
        <v>204987.02000000002</v>
      </c>
      <c r="E41" s="14">
        <f t="shared" si="26"/>
        <v>247070.63</v>
      </c>
      <c r="F41" s="21">
        <f t="shared" si="27"/>
        <v>0.11924404669931879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23"/>
        <v>2</v>
      </c>
      <c r="C44" s="8">
        <f t="shared" si="30"/>
        <v>5.0251256281407036E-3</v>
      </c>
      <c r="D44" s="13">
        <f t="shared" si="25"/>
        <v>3996.17</v>
      </c>
      <c r="E44" s="14">
        <f t="shared" si="26"/>
        <v>3996.17</v>
      </c>
      <c r="F44" s="21">
        <f t="shared" ref="F44" si="31">IF(E44,E44/$E$46,"")</f>
        <v>1.928677164495095E-3</v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398</v>
      </c>
      <c r="C46" s="17">
        <f>SUM(C34:C45)</f>
        <v>1</v>
      </c>
      <c r="D46" s="18">
        <f>SUM(D34:D45)</f>
        <v>1716572.7</v>
      </c>
      <c r="E46" s="18">
        <f>SUM(E34:E45)</f>
        <v>2071974.5499999998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Tractament i Selecció de Residus SA (TERSA)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3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25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25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30.42578125" style="26" customWidth="1"/>
    <col min="2" max="2" width="11.140625" style="59" customWidth="1"/>
    <col min="3" max="3" width="10.5703125" style="26" customWidth="1"/>
    <col min="4" max="4" width="19.140625" style="26" customWidth="1"/>
    <col min="5" max="5" width="19.57031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1" width="11.42578125" style="26" customWidth="1"/>
    <col min="12" max="12" width="11.5703125" style="26" customWidth="1"/>
    <col min="13" max="13" width="10.5703125" style="26" customWidth="1"/>
    <col min="14" max="14" width="20.14062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Tractament i Selecció de Residus SA (TERSA)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16</v>
      </c>
      <c r="H13" s="20">
        <f t="shared" ref="H13:H24" si="2">IF(G13,G13/$G$25,"")</f>
        <v>2.3845007451564829E-2</v>
      </c>
      <c r="I13" s="10">
        <f>'CONTRACTACIO 1r TR 2024'!I13+'CONTRACTACIO 2n TR 2024'!I13+'CONTRACTACIO 3r TR 2024'!I13+'CONTRACTACIO 4t TR 2024'!I13</f>
        <v>5247614.51</v>
      </c>
      <c r="J13" s="10">
        <f>'CONTRACTACIO 1r TR 2024'!J13+'CONTRACTACIO 2n TR 2024'!J13+'CONTRACTACIO 3r TR 2024'!J13+'CONTRACTACIO 4t TR 2024'!J13</f>
        <v>6347324.5599999996</v>
      </c>
      <c r="K13" s="21">
        <f t="shared" ref="K13:K24" si="3">IF(J13,J13/$J$25,"")</f>
        <v>0.54141014482356986</v>
      </c>
      <c r="L13" s="9">
        <f>'CONTRACTACIO 1r TR 2024'!L13+'CONTRACTACIO 2n TR 2024'!L13+'CONTRACTACIO 3r TR 2024'!L13+'CONTRACTACIO 4t TR 2024'!L13</f>
        <v>5</v>
      </c>
      <c r="M13" s="20">
        <f t="shared" ref="M13:M24" si="4">IF(L13,L13/$L$25,"")</f>
        <v>5.8685446009389668E-3</v>
      </c>
      <c r="N13" s="10">
        <f>'CONTRACTACIO 1r TR 2024'!N13+'CONTRACTACIO 2n TR 2024'!N13+'CONTRACTACIO 3r TR 2024'!N13+'CONTRACTACIO 4t TR 2024'!N13</f>
        <v>2516319.14</v>
      </c>
      <c r="O13" s="10">
        <f>'CONTRACTACIO 1r TR 2024'!O13+'CONTRACTACIO 2n TR 2024'!O13+'CONTRACTACIO 3r TR 2024'!O13+'CONTRACTACIO 4t TR 2024'!O13</f>
        <v>3044746.1599999997</v>
      </c>
      <c r="P13" s="21">
        <f t="shared" ref="P13:P24" si="5">IF(O13,O13/$O$25,"")</f>
        <v>0.47190231853484343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15</v>
      </c>
      <c r="H15" s="20">
        <f t="shared" si="2"/>
        <v>2.2354694485842028E-2</v>
      </c>
      <c r="I15" s="13">
        <f>'CONTRACTACIO 1r TR 2024'!I15+'CONTRACTACIO 2n TR 2024'!I15+'CONTRACTACIO 3r TR 2024'!I15+'CONTRACTACIO 4t TR 2024'!I15</f>
        <v>338979.33999999997</v>
      </c>
      <c r="J15" s="13">
        <f>'CONTRACTACIO 1r TR 2024'!J15+'CONTRACTACIO 2n TR 2024'!J15+'CONTRACTACIO 3r TR 2024'!J15+'CONTRACTACIO 4t TR 2024'!J15</f>
        <v>407650.3</v>
      </c>
      <c r="K15" s="21">
        <f t="shared" si="3"/>
        <v>3.4771501894078613E-2</v>
      </c>
      <c r="L15" s="9">
        <f>'CONTRACTACIO 1r TR 2024'!L15+'CONTRACTACIO 2n TR 2024'!L15+'CONTRACTACIO 3r TR 2024'!L15+'CONTRACTACIO 4t TR 2024'!L15</f>
        <v>11</v>
      </c>
      <c r="M15" s="20">
        <f t="shared" si="4"/>
        <v>1.2910798122065728E-2</v>
      </c>
      <c r="N15" s="13">
        <f>'CONTRACTACIO 1r TR 2024'!N15+'CONTRACTACIO 2n TR 2024'!N15+'CONTRACTACIO 3r TR 2024'!N15+'CONTRACTACIO 4t TR 2024'!N15</f>
        <v>582875.64</v>
      </c>
      <c r="O15" s="13">
        <f>'CONTRACTACIO 1r TR 2024'!O15+'CONTRACTACIO 2n TR 2024'!O15+'CONTRACTACIO 3r TR 2024'!O15+'CONTRACTACIO 4t TR 2024'!O15</f>
        <v>705279.52</v>
      </c>
      <c r="P15" s="21">
        <f t="shared" si="5"/>
        <v>0.10931060364754398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9</v>
      </c>
      <c r="H18" s="20">
        <f t="shared" si="2"/>
        <v>1.3412816691505217E-2</v>
      </c>
      <c r="I18" s="13">
        <f>'CONTRACTACIO 1r TR 2024'!I18+'CONTRACTACIO 2n TR 2024'!I18+'CONTRACTACIO 3r TR 2024'!I18+'CONTRACTACIO 4t TR 2024'!I18</f>
        <v>2936338.14</v>
      </c>
      <c r="J18" s="13">
        <f>'CONTRACTACIO 1r TR 2024'!J18+'CONTRACTACIO 2n TR 2024'!J18+'CONTRACTACIO 3r TR 2024'!J18+'CONTRACTACIO 4t TR 2024'!J18</f>
        <v>3452969.98</v>
      </c>
      <c r="K18" s="21">
        <f t="shared" si="3"/>
        <v>0.29452928698879061</v>
      </c>
      <c r="L18" s="9">
        <f>'CONTRACTACIO 1r TR 2024'!L18+'CONTRACTACIO 2n TR 2024'!L18+'CONTRACTACIO 3r TR 2024'!L18+'CONTRACTACIO 4t TR 2024'!L18</f>
        <v>3</v>
      </c>
      <c r="M18" s="20">
        <f t="shared" si="4"/>
        <v>3.5211267605633804E-3</v>
      </c>
      <c r="N18" s="13">
        <f>'CONTRACTACIO 1r TR 2024'!N18+'CONTRACTACIO 2n TR 2024'!N18+'CONTRACTACIO 3r TR 2024'!N18+'CONTRACTACIO 4t TR 2024'!N18</f>
        <v>1569390.1</v>
      </c>
      <c r="O18" s="13">
        <f>'CONTRACTACIO 1r TR 2024'!O18+'CONTRACTACIO 2n TR 2024'!O18+'CONTRACTACIO 3r TR 2024'!O18+'CONTRACTACIO 4t TR 2024'!O18</f>
        <v>1898962.0299999998</v>
      </c>
      <c r="P18" s="21">
        <f t="shared" si="5"/>
        <v>0.2943183233267081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2</v>
      </c>
      <c r="C19" s="20">
        <f t="shared" si="0"/>
        <v>0.2</v>
      </c>
      <c r="D19" s="13">
        <f>'CONTRACTACIO 1r TR 2024'!D19+'CONTRACTACIO 2n TR 2024'!D19+'CONTRACTACIO 3r TR 2024'!D19+'CONTRACTACIO 4t TR 2024'!D19</f>
        <v>4577.3</v>
      </c>
      <c r="E19" s="13">
        <f>'CONTRACTACIO 1r TR 2024'!E19+'CONTRACTACIO 2n TR 2024'!E19+'CONTRACTACIO 3r TR 2024'!E19+'CONTRACTACIO 4t TR 2024'!E19</f>
        <v>5538.53</v>
      </c>
      <c r="F19" s="21">
        <f t="shared" si="1"/>
        <v>0.13520653030455421</v>
      </c>
      <c r="G19" s="9">
        <f>'CONTRACTACIO 1r TR 2024'!G19+'CONTRACTACIO 2n TR 2024'!G19+'CONTRACTACIO 3r TR 2024'!G19+'CONTRACTACIO 4t TR 2024'!G19</f>
        <v>202</v>
      </c>
      <c r="H19" s="20">
        <f t="shared" si="2"/>
        <v>0.30104321907600595</v>
      </c>
      <c r="I19" s="13">
        <f>'CONTRACTACIO 1r TR 2024'!I19+'CONTRACTACIO 2n TR 2024'!I19+'CONTRACTACIO 3r TR 2024'!I19+'CONTRACTACIO 4t TR 2024'!I19</f>
        <v>648857.27</v>
      </c>
      <c r="J19" s="13">
        <f>'CONTRACTACIO 1r TR 2024'!J19+'CONTRACTACIO 2n TR 2024'!J19+'CONTRACTACIO 3r TR 2024'!J19+'CONTRACTACIO 4t TR 2024'!J19</f>
        <v>780737.78999999992</v>
      </c>
      <c r="K19" s="21">
        <f t="shared" si="3"/>
        <v>6.6594886705011E-2</v>
      </c>
      <c r="L19" s="9">
        <f>'CONTRACTACIO 1r TR 2024'!L19+'CONTRACTACIO 2n TR 2024'!L19+'CONTRACTACIO 3r TR 2024'!L19+'CONTRACTACIO 4t TR 2024'!L19</f>
        <v>308</v>
      </c>
      <c r="M19" s="20">
        <f t="shared" si="4"/>
        <v>0.36150234741784038</v>
      </c>
      <c r="N19" s="13">
        <f>'CONTRACTACIO 1r TR 2024'!N19+'CONTRACTACIO 2n TR 2024'!N19+'CONTRACTACIO 3r TR 2024'!N19+'CONTRACTACIO 4t TR 2024'!N19</f>
        <v>237340.26</v>
      </c>
      <c r="O19" s="13">
        <f>'CONTRACTACIO 1r TR 2024'!O19+'CONTRACTACIO 2n TR 2024'!O19+'CONTRACTACIO 3r TR 2024'!O19+'CONTRACTACIO 4t TR 2024'!O19</f>
        <v>287181.76999999996</v>
      </c>
      <c r="P19" s="21">
        <f t="shared" si="5"/>
        <v>4.4510030059103561E-2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8</v>
      </c>
      <c r="C20" s="20">
        <f t="shared" si="0"/>
        <v>0.8</v>
      </c>
      <c r="D20" s="13">
        <f>'CONTRACTACIO 1r TR 2024'!D20+'CONTRACTACIO 2n TR 2024'!D20+'CONTRACTACIO 3r TR 2024'!D20+'CONTRACTACIO 4t TR 2024'!D20</f>
        <v>29276.809999999998</v>
      </c>
      <c r="E20" s="13">
        <f>'CONTRACTACIO 1r TR 2024'!E20+'CONTRACTACIO 2n TR 2024'!E20+'CONTRACTACIO 3r TR 2024'!E20+'CONTRACTACIO 4t TR 2024'!E20</f>
        <v>35424.949999999997</v>
      </c>
      <c r="F20" s="21">
        <f t="shared" si="1"/>
        <v>0.86479346969544579</v>
      </c>
      <c r="G20" s="9">
        <f>'CONTRACTACIO 1r TR 2024'!G20+'CONTRACTACIO 2n TR 2024'!G20+'CONTRACTACIO 3r TR 2024'!G20+'CONTRACTACIO 4t TR 2024'!G20</f>
        <v>417</v>
      </c>
      <c r="H20" s="20">
        <f t="shared" si="2"/>
        <v>0.6214605067064084</v>
      </c>
      <c r="I20" s="13">
        <f>'CONTRACTACIO 1r TR 2024'!I20+'CONTRACTACIO 2n TR 2024'!I20+'CONTRACTACIO 3r TR 2024'!I20+'CONTRACTACIO 4t TR 2024'!I20</f>
        <v>596507.42000000004</v>
      </c>
      <c r="J20" s="13">
        <f>'CONTRACTACIO 1r TR 2024'!J20+'CONTRACTACIO 2n TR 2024'!J20+'CONTRACTACIO 3r TR 2024'!J20+'CONTRACTACIO 4t TR 2024'!J20</f>
        <v>718815.21</v>
      </c>
      <c r="K20" s="21">
        <f t="shared" si="3"/>
        <v>6.1313052967230774E-2</v>
      </c>
      <c r="L20" s="9">
        <f>'CONTRACTACIO 1r TR 2024'!L20+'CONTRACTACIO 2n TR 2024'!L20+'CONTRACTACIO 3r TR 2024'!L20+'CONTRACTACIO 4t TR 2024'!L20</f>
        <v>525</v>
      </c>
      <c r="M20" s="20">
        <f t="shared" si="4"/>
        <v>0.61619718309859151</v>
      </c>
      <c r="N20" s="13">
        <f>'CONTRACTACIO 1r TR 2024'!N20+'CONTRACTACIO 2n TR 2024'!N20+'CONTRACTACIO 3r TR 2024'!N20+'CONTRACTACIO 4t TR 2024'!N20</f>
        <v>426605.44</v>
      </c>
      <c r="O20" s="13">
        <f>'CONTRACTACIO 1r TR 2024'!O20+'CONTRACTACIO 2n TR 2024'!O20+'CONTRACTACIO 3r TR 2024'!O20+'CONTRACTACIO 4t TR 2024'!O20</f>
        <v>515899.18</v>
      </c>
      <c r="P20" s="21">
        <f t="shared" si="5"/>
        <v>7.995872443180109E-2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 x14ac:dyDescent="0.25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12</v>
      </c>
      <c r="H23" s="62">
        <f t="shared" si="2"/>
        <v>1.7883755588673621E-2</v>
      </c>
      <c r="I23" s="73">
        <f>'CONTRACTACIO 1r TR 2024'!I23+'CONTRACTACIO 2n TR 2024'!I23+'CONTRACTACIO 3r TR 2024'!I23+'CONTRACTACIO 4t TR 2024'!I23</f>
        <v>16191.9</v>
      </c>
      <c r="J23" s="74">
        <f>'CONTRACTACIO 1r TR 2024'!J23+'CONTRACTACIO 2n TR 2024'!J23+'CONTRACTACIO 3r TR 2024'!J23+'CONTRACTACIO 4t TR 2024'!J23</f>
        <v>16191.9</v>
      </c>
      <c r="K23" s="63">
        <f t="shared" si="3"/>
        <v>1.3811266213191343E-3</v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25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10</v>
      </c>
      <c r="C25" s="17">
        <f t="shared" si="12"/>
        <v>1</v>
      </c>
      <c r="D25" s="18">
        <f t="shared" si="12"/>
        <v>33854.11</v>
      </c>
      <c r="E25" s="18">
        <f t="shared" si="12"/>
        <v>40963.479999999996</v>
      </c>
      <c r="F25" s="19">
        <f t="shared" si="12"/>
        <v>1</v>
      </c>
      <c r="G25" s="16">
        <f t="shared" si="12"/>
        <v>671</v>
      </c>
      <c r="H25" s="17">
        <f t="shared" si="12"/>
        <v>1.0000000000000002</v>
      </c>
      <c r="I25" s="18">
        <f t="shared" si="12"/>
        <v>9784488.5800000001</v>
      </c>
      <c r="J25" s="18">
        <f t="shared" si="12"/>
        <v>11723689.74</v>
      </c>
      <c r="K25" s="19">
        <f t="shared" si="12"/>
        <v>1</v>
      </c>
      <c r="L25" s="16">
        <f t="shared" si="12"/>
        <v>852</v>
      </c>
      <c r="M25" s="17">
        <f t="shared" si="12"/>
        <v>1</v>
      </c>
      <c r="N25" s="18">
        <f t="shared" si="12"/>
        <v>5332530.580000001</v>
      </c>
      <c r="O25" s="18">
        <f t="shared" si="12"/>
        <v>6452068.6599999983</v>
      </c>
      <c r="P25" s="19">
        <f t="shared" si="12"/>
        <v>1.0000000000000002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3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25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35" customHeight="1" thickBot="1" x14ac:dyDescent="0.3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 x14ac:dyDescent="0.25">
      <c r="A34" s="39" t="s">
        <v>25</v>
      </c>
      <c r="B34" s="9">
        <f t="shared" ref="B34:B43" si="13">B13+G13+L13+Q13+V13+AA13</f>
        <v>21</v>
      </c>
      <c r="C34" s="8">
        <f t="shared" ref="C34:C40" si="14">IF(B34,B34/$B$46,"")</f>
        <v>1.3698630136986301E-2</v>
      </c>
      <c r="D34" s="10">
        <f t="shared" ref="D34:D43" si="15">D13+I13+N13+S13+X13+AC13</f>
        <v>7763933.6500000004</v>
      </c>
      <c r="E34" s="11">
        <f t="shared" ref="E34:E43" si="16">E13+J13+O13+T13+Y13+AD13</f>
        <v>9392070.7199999988</v>
      </c>
      <c r="F34" s="21">
        <f t="shared" ref="F34:F40" si="17">IF(E34,E34/$E$46,"")</f>
        <v>0.51557414017016323</v>
      </c>
      <c r="J34" s="143" t="s">
        <v>3</v>
      </c>
      <c r="K34" s="144"/>
      <c r="L34" s="54">
        <f>B25</f>
        <v>10</v>
      </c>
      <c r="M34" s="8">
        <f t="shared" ref="M34:M39" si="18">IF(L34,L34/$L$40,"")</f>
        <v>6.5231572080887146E-3</v>
      </c>
      <c r="N34" s="55">
        <f>D25</f>
        <v>33854.11</v>
      </c>
      <c r="O34" s="55">
        <f>E25</f>
        <v>40963.479999999996</v>
      </c>
      <c r="P34" s="56">
        <f t="shared" ref="P34:P39" si="19">IF(O34,O34/$O$40,"")</f>
        <v>2.2486746117024209E-3</v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671</v>
      </c>
      <c r="M35" s="8">
        <f t="shared" si="18"/>
        <v>0.43770384866275275</v>
      </c>
      <c r="N35" s="58">
        <f>I25</f>
        <v>9784488.5800000001</v>
      </c>
      <c r="O35" s="58">
        <f>J25</f>
        <v>11723689.74</v>
      </c>
      <c r="P35" s="56">
        <f t="shared" si="19"/>
        <v>0.64356747702622341</v>
      </c>
    </row>
    <row r="36" spans="1:33" s="24" customFormat="1" ht="30" customHeight="1" x14ac:dyDescent="0.25">
      <c r="A36" s="41" t="s">
        <v>19</v>
      </c>
      <c r="B36" s="12">
        <f t="shared" si="13"/>
        <v>26</v>
      </c>
      <c r="C36" s="8">
        <f t="shared" si="14"/>
        <v>1.6960208741030658E-2</v>
      </c>
      <c r="D36" s="13">
        <f t="shared" si="15"/>
        <v>921854.98</v>
      </c>
      <c r="E36" s="14">
        <f t="shared" si="16"/>
        <v>1112929.82</v>
      </c>
      <c r="F36" s="21">
        <f t="shared" si="17"/>
        <v>6.1093858013053233E-2</v>
      </c>
      <c r="J36" s="139" t="s">
        <v>2</v>
      </c>
      <c r="K36" s="140"/>
      <c r="L36" s="57">
        <f>L25</f>
        <v>852</v>
      </c>
      <c r="M36" s="8">
        <f t="shared" si="18"/>
        <v>0.55577299412915848</v>
      </c>
      <c r="N36" s="58">
        <f>N25</f>
        <v>5332530.580000001</v>
      </c>
      <c r="O36" s="58">
        <f>O25</f>
        <v>6452068.6599999983</v>
      </c>
      <c r="P36" s="56">
        <f t="shared" si="19"/>
        <v>0.35418384836207417</v>
      </c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12</v>
      </c>
      <c r="C39" s="8">
        <f t="shared" si="14"/>
        <v>7.8277886497064575E-3</v>
      </c>
      <c r="D39" s="13">
        <f t="shared" si="15"/>
        <v>4505728.24</v>
      </c>
      <c r="E39" s="22">
        <f t="shared" si="16"/>
        <v>5351932.01</v>
      </c>
      <c r="F39" s="21">
        <f t="shared" si="17"/>
        <v>0.29379226653703516</v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512</v>
      </c>
      <c r="C40" s="8">
        <f t="shared" si="14"/>
        <v>0.33398564905414219</v>
      </c>
      <c r="D40" s="13">
        <f t="shared" si="15"/>
        <v>890774.83000000007</v>
      </c>
      <c r="E40" s="14">
        <f t="shared" si="16"/>
        <v>1073458.0899999999</v>
      </c>
      <c r="F40" s="21">
        <f t="shared" si="17"/>
        <v>5.8927072448668238E-2</v>
      </c>
      <c r="G40" s="24"/>
      <c r="H40" s="24"/>
      <c r="I40" s="24"/>
      <c r="J40" s="141" t="s">
        <v>0</v>
      </c>
      <c r="K40" s="142"/>
      <c r="L40" s="79">
        <f>SUM(L34:L39)</f>
        <v>1533</v>
      </c>
      <c r="M40" s="17">
        <f>SUM(M34:M39)</f>
        <v>1</v>
      </c>
      <c r="N40" s="80">
        <f>SUM(N34:N39)</f>
        <v>15150873.27</v>
      </c>
      <c r="O40" s="81">
        <f>SUM(O34:O39)</f>
        <v>18216721.879999999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950</v>
      </c>
      <c r="C41" s="8">
        <f>IF(B41,B41/$B$46,"")</f>
        <v>0.61969993476842788</v>
      </c>
      <c r="D41" s="13">
        <f t="shared" si="15"/>
        <v>1052389.67</v>
      </c>
      <c r="E41" s="14">
        <f t="shared" si="16"/>
        <v>1270139.3399999999</v>
      </c>
      <c r="F41" s="21">
        <f>IF(E41,E41/$E$46,"")</f>
        <v>6.9723814655944016E-2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25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88" t="s">
        <v>47</v>
      </c>
      <c r="B44" s="12">
        <f t="shared" ref="B44" si="20">B23+G23+L23+Q23+V23+AA23</f>
        <v>12</v>
      </c>
      <c r="C44" s="8">
        <f>IF(B44,B44/$B$46,"")</f>
        <v>7.8277886497064575E-3</v>
      </c>
      <c r="D44" s="13">
        <f t="shared" ref="D44" si="21">D23+I23+N23+S23+X23+AC23</f>
        <v>16191.9</v>
      </c>
      <c r="E44" s="14">
        <f t="shared" ref="E44" si="22">E23+J23+O23+T23+Y23+AD23</f>
        <v>16191.9</v>
      </c>
      <c r="F44" s="21">
        <f>IF(E44,E44/$E$46,"")</f>
        <v>8.8884817513610746E-4</v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25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">
      <c r="A46" s="61" t="s">
        <v>0</v>
      </c>
      <c r="B46" s="16">
        <f>SUM(B34:B45)</f>
        <v>1533</v>
      </c>
      <c r="C46" s="17">
        <f>SUM(C34:C45)</f>
        <v>1</v>
      </c>
      <c r="D46" s="18">
        <f>SUM(D34:D45)</f>
        <v>15150873.270000001</v>
      </c>
      <c r="E46" s="18">
        <f>SUM(E34:E45)</f>
        <v>18216721.879999999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2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1:21" s="24" customFormat="1" x14ac:dyDescent="0.25">
      <c r="B97" s="25"/>
      <c r="H97" s="25"/>
      <c r="N97" s="25"/>
    </row>
    <row r="98" spans="1:21" s="24" customFormat="1" x14ac:dyDescent="0.25">
      <c r="B98" s="25"/>
      <c r="H98" s="25"/>
      <c r="N98" s="25"/>
    </row>
    <row r="99" spans="1:21" s="24" customFormat="1" x14ac:dyDescent="0.25">
      <c r="B99" s="25"/>
      <c r="H99" s="25"/>
      <c r="N99" s="25"/>
    </row>
    <row r="100" spans="1:21" s="24" customFormat="1" x14ac:dyDescent="0.25">
      <c r="B100" s="25"/>
      <c r="H100" s="25"/>
      <c r="N100" s="25"/>
    </row>
    <row r="101" spans="1:21" s="24" customFormat="1" x14ac:dyDescent="0.25">
      <c r="B101" s="25"/>
      <c r="H101" s="25"/>
      <c r="N101" s="25"/>
    </row>
    <row r="102" spans="1:21" s="24" customFormat="1" x14ac:dyDescent="0.25">
      <c r="B102" s="25"/>
      <c r="H102" s="25"/>
      <c r="N102" s="25"/>
    </row>
    <row r="103" spans="1:21" s="24" customFormat="1" x14ac:dyDescent="0.25">
      <c r="B103" s="25"/>
      <c r="H103" s="25"/>
      <c r="N103" s="25"/>
    </row>
    <row r="104" spans="1:21" s="24" customFormat="1" x14ac:dyDescent="0.25">
      <c r="B104" s="25"/>
      <c r="H104" s="25"/>
      <c r="N104" s="25"/>
    </row>
    <row r="105" spans="1:21" s="24" customFormat="1" x14ac:dyDescent="0.25">
      <c r="B105" s="25"/>
      <c r="H105" s="25"/>
      <c r="N105" s="25"/>
    </row>
    <row r="106" spans="1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25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523da-d425-4f99-a8e5-5c2e3b2a633d">
      <Terms xmlns="http://schemas.microsoft.com/office/infopath/2007/PartnerControls"/>
    </lcf76f155ced4ddcb4097134ff3c332f>
    <TaxCatchAll xmlns="fe2c56db-766c-4c36-b3e5-267db87031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B9B56904BF949B5686BF4A38EDA2A" ma:contentTypeVersion="18" ma:contentTypeDescription="Crear nuevo documento." ma:contentTypeScope="" ma:versionID="ce64fcf8c612fba45971834635b357a2">
  <xsd:schema xmlns:xsd="http://www.w3.org/2001/XMLSchema" xmlns:xs="http://www.w3.org/2001/XMLSchema" xmlns:p="http://schemas.microsoft.com/office/2006/metadata/properties" xmlns:ns2="0cc523da-d425-4f99-a8e5-5c2e3b2a633d" xmlns:ns3="fe2c56db-766c-4c36-b3e5-267db87031a2" targetNamespace="http://schemas.microsoft.com/office/2006/metadata/properties" ma:root="true" ma:fieldsID="88200ffd2aa9acd56f0813d37853f238" ns2:_="" ns3:_="">
    <xsd:import namespace="0cc523da-d425-4f99-a8e5-5c2e3b2a633d"/>
    <xsd:import namespace="fe2c56db-766c-4c36-b3e5-267db87031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523da-d425-4f99-a8e5-5c2e3b2a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b152b31-2f70-47a2-955d-47e10eaa1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c56db-766c-4c36-b3e5-267db87031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a09c49-242a-4d4c-82d1-3bbd2dc8038b}" ma:internalName="TaxCatchAll" ma:showField="CatchAllData" ma:web="fe2c56db-766c-4c36-b3e5-267db87031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7C73E1-D004-41CB-8AD7-278F7F2C093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e2c56db-766c-4c36-b3e5-267db87031a2"/>
    <ds:schemaRef ds:uri="http://purl.org/dc/terms/"/>
    <ds:schemaRef ds:uri="http://schemas.microsoft.com/office/infopath/2007/PartnerControls"/>
    <ds:schemaRef ds:uri="0cc523da-d425-4f99-a8e5-5c2e3b2a63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D312A7-BDBE-42E3-9F57-6B0D0455A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523da-d425-4f99-a8e5-5c2e3b2a633d"/>
    <ds:schemaRef ds:uri="fe2c56db-766c-4c36-b3e5-267db8703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58EBE-1F2A-4673-B3F3-F7B8CAEC4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Pol Casanovas Chevalier</cp:lastModifiedBy>
  <cp:lastPrinted>2020-02-14T09:12:43Z</cp:lastPrinted>
  <dcterms:created xsi:type="dcterms:W3CDTF">2016-02-03T12:33:15Z</dcterms:created>
  <dcterms:modified xsi:type="dcterms:W3CDTF">2024-10-31T08:40:03Z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0x010100C69B9B56904BF949B5686BF4A38EDA2A</vt:lpwstr>
  </property>
  <property fmtid="{D5CDD505-2E9C-101B-9397-08002B2CF9AE}" pid="3" name="MediaServiceImageTags">
    <vt:lpwstr/>
  </property>
</Properties>
</file>