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548" windowHeight="9348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O19" i="5" l="1"/>
  <c r="N19" i="5"/>
  <c r="J19" i="4" l="1"/>
  <c r="I19" i="4"/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E44" i="7" s="1"/>
  <c r="I23" i="7"/>
  <c r="D44" i="7" s="1"/>
  <c r="G23" i="7"/>
  <c r="E23" i="7"/>
  <c r="D23" i="7"/>
  <c r="B23" i="7"/>
  <c r="B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E34" i="7" s="1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AD25" i="7" s="1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D34" i="7" s="1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N25" i="7" s="1"/>
  <c r="N36" i="7" s="1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B25" i="7" s="1"/>
  <c r="L34" i="7" s="1"/>
  <c r="G20" i="7"/>
  <c r="L20" i="7"/>
  <c r="AA20" i="7"/>
  <c r="Q20" i="7"/>
  <c r="R20" i="7"/>
  <c r="V20" i="7"/>
  <c r="B21" i="7"/>
  <c r="C21" i="7"/>
  <c r="G21" i="7"/>
  <c r="L21" i="7"/>
  <c r="AA21" i="7"/>
  <c r="AB21" i="7"/>
  <c r="Q21" i="7"/>
  <c r="R21" i="7"/>
  <c r="V21" i="7"/>
  <c r="W21" i="7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 s="1"/>
  <c r="J25" i="5"/>
  <c r="O25" i="5"/>
  <c r="O36" i="5" s="1"/>
  <c r="T25" i="5"/>
  <c r="O37" i="5"/>
  <c r="Y25" i="5"/>
  <c r="Z18" i="5"/>
  <c r="D25" i="5"/>
  <c r="N34" i="5" s="1"/>
  <c r="I25" i="5"/>
  <c r="N35" i="5" s="1"/>
  <c r="N25" i="5"/>
  <c r="N36" i="5" s="1"/>
  <c r="S25" i="5"/>
  <c r="N37" i="5"/>
  <c r="X25" i="5"/>
  <c r="N38" i="5"/>
  <c r="B25" i="5"/>
  <c r="L34" i="5" s="1"/>
  <c r="G25" i="5"/>
  <c r="H21" i="5" s="1"/>
  <c r="L25" i="5"/>
  <c r="L36" i="5" s="1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6" i="5"/>
  <c r="M17" i="5"/>
  <c r="M18" i="5"/>
  <c r="M19" i="5"/>
  <c r="K16" i="5"/>
  <c r="K17" i="5"/>
  <c r="H16" i="5"/>
  <c r="H17" i="5"/>
  <c r="H19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5" i="4" s="1"/>
  <c r="Z24" i="4"/>
  <c r="X25" i="4"/>
  <c r="N38" i="4" s="1"/>
  <c r="W13" i="4"/>
  <c r="W14" i="4"/>
  <c r="W15" i="4"/>
  <c r="W16" i="4"/>
  <c r="W18" i="4"/>
  <c r="W19" i="4"/>
  <c r="V25" i="4"/>
  <c r="L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3" i="4" s="1"/>
  <c r="P17" i="4"/>
  <c r="P24" i="4"/>
  <c r="N25" i="4"/>
  <c r="N36" i="4" s="1"/>
  <c r="L25" i="4"/>
  <c r="L36" i="4" s="1"/>
  <c r="M16" i="4"/>
  <c r="M17" i="4"/>
  <c r="M18" i="4"/>
  <c r="M21" i="4"/>
  <c r="M24" i="4"/>
  <c r="J25" i="4"/>
  <c r="K13" i="4" s="1"/>
  <c r="K16" i="4"/>
  <c r="K17" i="4"/>
  <c r="I25" i="4"/>
  <c r="N35" i="4" s="1"/>
  <c r="G25" i="4"/>
  <c r="L35" i="4" s="1"/>
  <c r="H16" i="4"/>
  <c r="H17" i="4"/>
  <c r="E25" i="4"/>
  <c r="O34" i="4" s="1"/>
  <c r="F18" i="4"/>
  <c r="F13" i="4"/>
  <c r="F25" i="4" s="1"/>
  <c r="F16" i="4"/>
  <c r="F17" i="4"/>
  <c r="F19" i="4"/>
  <c r="F21" i="4"/>
  <c r="F24" i="4"/>
  <c r="D25" i="4"/>
  <c r="N34" i="4" s="1"/>
  <c r="B25" i="4"/>
  <c r="L34" i="4" s="1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K13" i="1" s="1"/>
  <c r="K22" i="1"/>
  <c r="O25" i="1"/>
  <c r="P13" i="1" s="1"/>
  <c r="E25" i="1"/>
  <c r="Y25" i="1"/>
  <c r="Z18" i="1" s="1"/>
  <c r="I25" i="1"/>
  <c r="N35" i="1" s="1"/>
  <c r="N25" i="1"/>
  <c r="N36" i="1" s="1"/>
  <c r="D25" i="1"/>
  <c r="N34" i="1"/>
  <c r="X25" i="1"/>
  <c r="N38" i="1" s="1"/>
  <c r="G25" i="1"/>
  <c r="L35" i="1" s="1"/>
  <c r="H22" i="1"/>
  <c r="L25" i="1"/>
  <c r="M18" i="1" s="1"/>
  <c r="V25" i="1"/>
  <c r="L38" i="1" s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7" i="1"/>
  <c r="Z16" i="1"/>
  <c r="Z15" i="1"/>
  <c r="Z14" i="1"/>
  <c r="W24" i="1"/>
  <c r="W21" i="1"/>
  <c r="W20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17" i="1"/>
  <c r="P15" i="1"/>
  <c r="P14" i="1"/>
  <c r="M24" i="1"/>
  <c r="M21" i="1"/>
  <c r="M17" i="1"/>
  <c r="M16" i="1"/>
  <c r="M15" i="1"/>
  <c r="M14" i="1"/>
  <c r="K24" i="1"/>
  <c r="K20" i="1"/>
  <c r="K19" i="1"/>
  <c r="K18" i="1"/>
  <c r="K17" i="1"/>
  <c r="K16" i="1"/>
  <c r="K15" i="1"/>
  <c r="H19" i="1"/>
  <c r="H17" i="1"/>
  <c r="C24" i="1"/>
  <c r="C21" i="1"/>
  <c r="C25" i="1" s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AE25" i="1"/>
  <c r="R25" i="1"/>
  <c r="AB25" i="1"/>
  <c r="O34" i="6"/>
  <c r="F22" i="6"/>
  <c r="L34" i="6"/>
  <c r="C22" i="6"/>
  <c r="R25" i="4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AB25" i="5"/>
  <c r="M39" i="5"/>
  <c r="H22" i="5"/>
  <c r="O38" i="5"/>
  <c r="O35" i="5"/>
  <c r="K22" i="5"/>
  <c r="U25" i="5"/>
  <c r="P21" i="4"/>
  <c r="AE25" i="4"/>
  <c r="H22" i="4"/>
  <c r="K22" i="4"/>
  <c r="Z21" i="4"/>
  <c r="U25" i="4"/>
  <c r="AB25" i="4"/>
  <c r="L34" i="1"/>
  <c r="F20" i="1"/>
  <c r="O34" i="1"/>
  <c r="F13" i="1"/>
  <c r="F25" i="1" s="1"/>
  <c r="C13" i="1"/>
  <c r="H16" i="1"/>
  <c r="H20" i="1"/>
  <c r="H18" i="1"/>
  <c r="H24" i="1"/>
  <c r="U25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24" i="5"/>
  <c r="H18" i="5"/>
  <c r="K15" i="5"/>
  <c r="K18" i="5"/>
  <c r="K14" i="5"/>
  <c r="K21" i="5"/>
  <c r="P15" i="5"/>
  <c r="P18" i="5"/>
  <c r="P13" i="5"/>
  <c r="P19" i="5"/>
  <c r="H15" i="5"/>
  <c r="K13" i="5"/>
  <c r="W18" i="5"/>
  <c r="W25" i="5"/>
  <c r="Z25" i="5"/>
  <c r="R16" i="5"/>
  <c r="R25" i="5"/>
  <c r="H13" i="5"/>
  <c r="H20" i="5"/>
  <c r="K19" i="5"/>
  <c r="K20" i="5"/>
  <c r="C13" i="5"/>
  <c r="F23" i="7"/>
  <c r="F43" i="5"/>
  <c r="AE21" i="5"/>
  <c r="AE20" i="5"/>
  <c r="C20" i="5"/>
  <c r="F21" i="5"/>
  <c r="F20" i="5"/>
  <c r="N40" i="6"/>
  <c r="B46" i="6"/>
  <c r="C43" i="6"/>
  <c r="B36" i="7"/>
  <c r="S25" i="7"/>
  <c r="N37" i="7"/>
  <c r="V25" i="7"/>
  <c r="Y25" i="7"/>
  <c r="Z20" i="7"/>
  <c r="P15" i="4"/>
  <c r="H18" i="4"/>
  <c r="K18" i="4"/>
  <c r="C15" i="4"/>
  <c r="F15" i="4"/>
  <c r="P18" i="4"/>
  <c r="H24" i="4"/>
  <c r="K24" i="4"/>
  <c r="C14" i="4"/>
  <c r="C25" i="4" s="1"/>
  <c r="F14" i="4"/>
  <c r="F20" i="4"/>
  <c r="K21" i="4"/>
  <c r="W17" i="4"/>
  <c r="O38" i="4"/>
  <c r="E38" i="7"/>
  <c r="Z17" i="4"/>
  <c r="C18" i="4"/>
  <c r="C20" i="4"/>
  <c r="W20" i="4"/>
  <c r="M20" i="4"/>
  <c r="F43" i="4"/>
  <c r="K22" i="7"/>
  <c r="Z14" i="7"/>
  <c r="Q25" i="7"/>
  <c r="C24" i="7"/>
  <c r="B37" i="7"/>
  <c r="E37" i="7"/>
  <c r="B39" i="7"/>
  <c r="D38" i="7"/>
  <c r="E39" i="7"/>
  <c r="D45" i="7"/>
  <c r="E40" i="7"/>
  <c r="E45" i="7"/>
  <c r="AA25" i="7"/>
  <c r="L38" i="7" s="1"/>
  <c r="B45" i="7"/>
  <c r="E36" i="7"/>
  <c r="D37" i="7"/>
  <c r="B38" i="7"/>
  <c r="R17" i="7"/>
  <c r="H22" i="7"/>
  <c r="F38" i="1"/>
  <c r="P17" i="7"/>
  <c r="P16" i="7"/>
  <c r="F37" i="4"/>
  <c r="Z16" i="7"/>
  <c r="P39" i="1"/>
  <c r="F37" i="1"/>
  <c r="M16" i="7"/>
  <c r="F43" i="1"/>
  <c r="F24" i="7"/>
  <c r="C22" i="7"/>
  <c r="C23" i="7"/>
  <c r="Z25" i="6"/>
  <c r="F25" i="6"/>
  <c r="F15" i="7"/>
  <c r="F22" i="7"/>
  <c r="P25" i="6"/>
  <c r="C36" i="6"/>
  <c r="C41" i="6"/>
  <c r="C25" i="6"/>
  <c r="C39" i="5"/>
  <c r="C43" i="5"/>
  <c r="P39" i="5"/>
  <c r="P37" i="5"/>
  <c r="AE25" i="5"/>
  <c r="C43" i="4"/>
  <c r="W25" i="4"/>
  <c r="C45" i="1"/>
  <c r="C37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F34" i="6"/>
  <c r="P38" i="6"/>
  <c r="F39" i="6"/>
  <c r="P36" i="6"/>
  <c r="C40" i="6"/>
  <c r="C45" i="6"/>
  <c r="M35" i="6"/>
  <c r="C45" i="5"/>
  <c r="F39" i="5"/>
  <c r="F45" i="5"/>
  <c r="P38" i="5"/>
  <c r="M37" i="5"/>
  <c r="M38" i="5"/>
  <c r="AE20" i="7"/>
  <c r="L37" i="7"/>
  <c r="R16" i="7"/>
  <c r="C37" i="5"/>
  <c r="F37" i="5"/>
  <c r="F18" i="7"/>
  <c r="F21" i="7"/>
  <c r="F13" i="7"/>
  <c r="L39" i="7"/>
  <c r="W20" i="7"/>
  <c r="W25" i="7"/>
  <c r="O39" i="7"/>
  <c r="Z21" i="7"/>
  <c r="Z25" i="7"/>
  <c r="AE21" i="7"/>
  <c r="AE17" i="7"/>
  <c r="K18" i="7"/>
  <c r="C38" i="4"/>
  <c r="F38" i="4"/>
  <c r="F45" i="4"/>
  <c r="C45" i="4"/>
  <c r="K16" i="7"/>
  <c r="AB17" i="7"/>
  <c r="C18" i="7"/>
  <c r="C39" i="4"/>
  <c r="C13" i="7"/>
  <c r="F39" i="4"/>
  <c r="R13" i="7"/>
  <c r="H16" i="7"/>
  <c r="H18" i="7"/>
  <c r="H24" i="7"/>
  <c r="P37" i="1"/>
  <c r="F43" i="7"/>
  <c r="C38" i="7"/>
  <c r="C43" i="7"/>
  <c r="R25" i="7"/>
  <c r="U25" i="7"/>
  <c r="F46" i="6"/>
  <c r="M40" i="6"/>
  <c r="P40" i="6"/>
  <c r="C46" i="6"/>
  <c r="P37" i="4"/>
  <c r="F38" i="7"/>
  <c r="M37" i="4"/>
  <c r="F45" i="7"/>
  <c r="F37" i="7"/>
  <c r="C37" i="7"/>
  <c r="C45" i="7"/>
  <c r="M37" i="7"/>
  <c r="M39" i="7"/>
  <c r="P39" i="7"/>
  <c r="P37" i="7"/>
  <c r="M15" i="5" l="1"/>
  <c r="M14" i="5"/>
  <c r="M20" i="5"/>
  <c r="F25" i="5"/>
  <c r="C14" i="5"/>
  <c r="C25" i="5" s="1"/>
  <c r="C14" i="7"/>
  <c r="D40" i="7"/>
  <c r="M21" i="5"/>
  <c r="M25" i="5" s="1"/>
  <c r="M13" i="5"/>
  <c r="D46" i="5"/>
  <c r="P21" i="5"/>
  <c r="P25" i="5" s="1"/>
  <c r="P14" i="5"/>
  <c r="H14" i="5"/>
  <c r="H25" i="5" s="1"/>
  <c r="E25" i="7"/>
  <c r="D25" i="7"/>
  <c r="N34" i="7" s="1"/>
  <c r="E46" i="5"/>
  <c r="K25" i="5"/>
  <c r="B46" i="5"/>
  <c r="C41" i="5" s="1"/>
  <c r="O40" i="5"/>
  <c r="N40" i="5"/>
  <c r="L35" i="5"/>
  <c r="B42" i="7"/>
  <c r="O35" i="4"/>
  <c r="J25" i="7"/>
  <c r="K20" i="7" s="1"/>
  <c r="H21" i="4"/>
  <c r="H20" i="4"/>
  <c r="H14" i="4"/>
  <c r="H15" i="4"/>
  <c r="P14" i="4"/>
  <c r="D41" i="7"/>
  <c r="AB20" i="7"/>
  <c r="P20" i="4"/>
  <c r="B46" i="4"/>
  <c r="C40" i="4" s="1"/>
  <c r="K14" i="4"/>
  <c r="K20" i="4"/>
  <c r="K19" i="4"/>
  <c r="K15" i="4"/>
  <c r="H19" i="4"/>
  <c r="H13" i="4"/>
  <c r="P19" i="4"/>
  <c r="M19" i="4"/>
  <c r="B40" i="7"/>
  <c r="D36" i="7"/>
  <c r="M14" i="4"/>
  <c r="M15" i="4"/>
  <c r="O25" i="7"/>
  <c r="O36" i="7" s="1"/>
  <c r="E46" i="4"/>
  <c r="F42" i="4" s="1"/>
  <c r="E35" i="7"/>
  <c r="D35" i="7"/>
  <c r="B35" i="7"/>
  <c r="D46" i="4"/>
  <c r="N40" i="4"/>
  <c r="O36" i="4"/>
  <c r="M13" i="4"/>
  <c r="L40" i="4"/>
  <c r="M36" i="4" s="1"/>
  <c r="M20" i="1"/>
  <c r="L36" i="1"/>
  <c r="P20" i="1"/>
  <c r="P21" i="1"/>
  <c r="E42" i="7"/>
  <c r="D42" i="7"/>
  <c r="L25" i="7"/>
  <c r="O35" i="1"/>
  <c r="K21" i="1"/>
  <c r="H21" i="1"/>
  <c r="H15" i="1"/>
  <c r="H14" i="1"/>
  <c r="K14" i="1"/>
  <c r="K23" i="1"/>
  <c r="H23" i="1"/>
  <c r="H13" i="1"/>
  <c r="E41" i="7"/>
  <c r="F20" i="7"/>
  <c r="B41" i="7"/>
  <c r="C20" i="7"/>
  <c r="C25" i="7" s="1"/>
  <c r="AC25" i="7"/>
  <c r="N38" i="7" s="1"/>
  <c r="Z19" i="1"/>
  <c r="Z25" i="1" s="1"/>
  <c r="W19" i="1"/>
  <c r="AB19" i="7"/>
  <c r="AB18" i="7"/>
  <c r="P19" i="1"/>
  <c r="M18" i="7"/>
  <c r="M13" i="1"/>
  <c r="M19" i="1"/>
  <c r="B46" i="1"/>
  <c r="C36" i="1" s="1"/>
  <c r="AE18" i="7"/>
  <c r="AE25" i="7" s="1"/>
  <c r="O38" i="7"/>
  <c r="E46" i="1"/>
  <c r="F42" i="1" s="1"/>
  <c r="O38" i="1"/>
  <c r="F39" i="1"/>
  <c r="D39" i="7"/>
  <c r="N40" i="1"/>
  <c r="W18" i="1"/>
  <c r="W25" i="1" s="1"/>
  <c r="O36" i="1"/>
  <c r="P18" i="7"/>
  <c r="P18" i="1"/>
  <c r="D46" i="1"/>
  <c r="I25" i="7"/>
  <c r="N35" i="7" s="1"/>
  <c r="L40" i="1"/>
  <c r="G25" i="7"/>
  <c r="H19" i="7" s="1"/>
  <c r="B34" i="7"/>
  <c r="F40" i="5" l="1"/>
  <c r="F41" i="5"/>
  <c r="C35" i="5"/>
  <c r="C40" i="5"/>
  <c r="C36" i="5"/>
  <c r="F35" i="5"/>
  <c r="F36" i="5"/>
  <c r="P36" i="5"/>
  <c r="P34" i="5"/>
  <c r="O34" i="7"/>
  <c r="F14" i="7"/>
  <c r="F25" i="7" s="1"/>
  <c r="P35" i="5"/>
  <c r="F42" i="5"/>
  <c r="F34" i="5"/>
  <c r="C42" i="5"/>
  <c r="C34" i="5"/>
  <c r="K14" i="7"/>
  <c r="L40" i="5"/>
  <c r="M35" i="5" s="1"/>
  <c r="K19" i="7"/>
  <c r="O35" i="7"/>
  <c r="O40" i="7" s="1"/>
  <c r="P35" i="7" s="1"/>
  <c r="K21" i="7"/>
  <c r="K15" i="7"/>
  <c r="K23" i="7"/>
  <c r="K13" i="7"/>
  <c r="H25" i="4"/>
  <c r="C35" i="4"/>
  <c r="M38" i="4"/>
  <c r="C42" i="4"/>
  <c r="K25" i="4"/>
  <c r="P25" i="4"/>
  <c r="N40" i="7"/>
  <c r="C36" i="4"/>
  <c r="C41" i="4"/>
  <c r="C34" i="4"/>
  <c r="F40" i="4"/>
  <c r="F41" i="4"/>
  <c r="M34" i="4"/>
  <c r="P20" i="7"/>
  <c r="P19" i="7"/>
  <c r="P14" i="7"/>
  <c r="P15" i="7"/>
  <c r="P13" i="7"/>
  <c r="P21" i="7"/>
  <c r="M21" i="7"/>
  <c r="M15" i="7"/>
  <c r="M14" i="7"/>
  <c r="M25" i="4"/>
  <c r="F34" i="4"/>
  <c r="F36" i="4"/>
  <c r="F35" i="4"/>
  <c r="D46" i="7"/>
  <c r="O40" i="4"/>
  <c r="P38" i="4" s="1"/>
  <c r="M19" i="7"/>
  <c r="M35" i="4"/>
  <c r="L36" i="7"/>
  <c r="M20" i="7"/>
  <c r="M25" i="1"/>
  <c r="M13" i="7"/>
  <c r="K25" i="1"/>
  <c r="H15" i="7"/>
  <c r="H21" i="7"/>
  <c r="C42" i="1"/>
  <c r="F35" i="1"/>
  <c r="F36" i="1"/>
  <c r="C44" i="1"/>
  <c r="C35" i="1"/>
  <c r="H25" i="1"/>
  <c r="L35" i="7"/>
  <c r="H14" i="7"/>
  <c r="H20" i="7"/>
  <c r="F41" i="1"/>
  <c r="F44" i="1"/>
  <c r="H23" i="7"/>
  <c r="P25" i="1"/>
  <c r="H13" i="7"/>
  <c r="E46" i="7"/>
  <c r="F42" i="7" s="1"/>
  <c r="C39" i="1"/>
  <c r="C41" i="1"/>
  <c r="M36" i="1"/>
  <c r="M34" i="1"/>
  <c r="AB25" i="7"/>
  <c r="C34" i="1"/>
  <c r="C40" i="1"/>
  <c r="F34" i="1"/>
  <c r="F40" i="1"/>
  <c r="O40" i="1"/>
  <c r="M38" i="1"/>
  <c r="F39" i="7"/>
  <c r="M35" i="1"/>
  <c r="B46" i="7"/>
  <c r="C42" i="7" s="1"/>
  <c r="P40" i="5" l="1"/>
  <c r="F46" i="5"/>
  <c r="C46" i="5"/>
  <c r="M36" i="5"/>
  <c r="M34" i="5"/>
  <c r="K25" i="7"/>
  <c r="M40" i="4"/>
  <c r="C46" i="4"/>
  <c r="L40" i="7"/>
  <c r="M34" i="7" s="1"/>
  <c r="P35" i="4"/>
  <c r="P34" i="4"/>
  <c r="P25" i="7"/>
  <c r="F46" i="4"/>
  <c r="P38" i="7"/>
  <c r="P36" i="4"/>
  <c r="P34" i="7"/>
  <c r="P36" i="7"/>
  <c r="M25" i="7"/>
  <c r="F35" i="7"/>
  <c r="F36" i="7"/>
  <c r="C35" i="7"/>
  <c r="C36" i="7"/>
  <c r="H25" i="7"/>
  <c r="F40" i="7"/>
  <c r="F44" i="7"/>
  <c r="C41" i="7"/>
  <c r="C44" i="7"/>
  <c r="C46" i="1"/>
  <c r="F34" i="7"/>
  <c r="P38" i="1"/>
  <c r="P34" i="1"/>
  <c r="F41" i="7"/>
  <c r="M40" i="1"/>
  <c r="F46" i="1"/>
  <c r="C39" i="7"/>
  <c r="C40" i="7"/>
  <c r="P36" i="1"/>
  <c r="P35" i="1"/>
  <c r="C34" i="7"/>
  <c r="M40" i="5" l="1"/>
  <c r="M38" i="7"/>
  <c r="M36" i="7"/>
  <c r="M35" i="7"/>
  <c r="P40" i="4"/>
  <c r="P40" i="7"/>
  <c r="F46" i="7"/>
  <c r="C46" i="7"/>
  <c r="P40" i="1"/>
  <c r="M40" i="7" l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<sst xmlns="http://schemas.openxmlformats.org/spreadsheetml/2006/main" count="457" uniqueCount="62">
  <si>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</si>
  <si>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</si>
  <si>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</si>
  <si>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</si>
  <si>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</si>
  <si>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</si>
  <si>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</si>
  <si>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</si>
  <si>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</si>
  <si>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</si>
  <si>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</si>
  <si>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</si>
  <si>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</si>
  <si>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</si>
  <si>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</si>
  <si>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</si>
  <si>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</si>
  <si>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</si>
  <si>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</si>
  <si>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</si>
  <si>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</si>
  <si>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</si>
  <si>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</si>
  <si>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</si>
  <si>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</si>
  <si>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</si>
  <si>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</si>
  <si>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</si>
  <si>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</si>
  <si>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</si>
  <si>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</si>
  <si>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</si>
  <si>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</si>
  <si>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</si>
  <si>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</si>
  <si>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</si>
  <si>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</si>
  <si>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</si>
  <si>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</si>
  <si>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</si>
  <si>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</si>
  <si>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</si>
  <si>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</si>
  <si>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</si>
  <si>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</si>
  <si>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</si>
  <si>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</si>
  <si>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</si>
  <si>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</si>
  <si>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</si>
  <si>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</si>
  <si>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</si>
  <si>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</si>
  <si>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</si>
  <si>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</si>
  <si>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</si>
  <si>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</si>
  <si>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</si>
  <si>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</si>
  <si>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</si>
  <si>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</si>
  <si>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INSTITUT MUNICIPAL DE PARCS I JARDINS (IMPJ)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</si>
</sst>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9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6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4" fontId="48" fillId="0" borderId="1" xfId="0" applyNumberFormat="1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30</c:v>
                </c:pt>
                <c:pt idx="1">
                  <c:v>29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45</c:v>
                </c:pt>
                <c:pt idx="8">
                  <c:v>311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19765106.020000003</c:v>
                </c:pt>
                <c:pt idx="1">
                  <c:v>585003.68999999994</c:v>
                </c:pt>
                <c:pt idx="2">
                  <c:v>357083.97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577392.23</c:v>
                </c:pt>
                <c:pt idx="7">
                  <c:v>312571.2</c:v>
                </c:pt>
                <c:pt idx="8">
                  <c:v>99224.19</c:v>
                </c:pt>
                <c:pt idx="9">
                  <c:v>0</c:v>
                </c:pt>
                <c:pt idx="10">
                  <c:v>3795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5</c:v>
                </c:pt>
                <c:pt idx="1">
                  <c:v>122</c:v>
                </c:pt>
                <c:pt idx="2">
                  <c:v>305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372273.66</c:v>
                </c:pt>
                <c:pt idx="1">
                  <c:v>17259447.330000006</c:v>
                </c:pt>
                <c:pt idx="2">
                  <c:v>3505811.6900000004</c:v>
                </c:pt>
                <c:pt idx="3">
                  <c:v>0</c:v>
                </c:pt>
                <c:pt idx="4">
                  <c:v>562643.62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28" zoomScale="70" zoomScaleNormal="70" workbookViewId="0">
      <selection activeCell="E44" activeCellId="1" sqref="E34:E41 E44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45407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29" t="s">
        <v>6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1"/>
    </row>
    <row r="11" spans="1:31" ht="30" customHeight="1" thickBot="1" x14ac:dyDescent="0.35">
      <c r="A11" s="120" t="s">
        <v>10</v>
      </c>
      <c r="B11" s="132" t="s">
        <v>3</v>
      </c>
      <c r="C11" s="133"/>
      <c r="D11" s="133"/>
      <c r="E11" s="133"/>
      <c r="F11" s="134"/>
      <c r="G11" s="135" t="s">
        <v>1</v>
      </c>
      <c r="H11" s="136"/>
      <c r="I11" s="136"/>
      <c r="J11" s="136"/>
      <c r="K11" s="137"/>
      <c r="L11" s="106" t="s">
        <v>2</v>
      </c>
      <c r="M11" s="107"/>
      <c r="N11" s="107"/>
      <c r="O11" s="107"/>
      <c r="P11" s="107"/>
      <c r="Q11" s="138" t="s">
        <v>34</v>
      </c>
      <c r="R11" s="139"/>
      <c r="S11" s="139"/>
      <c r="T11" s="139"/>
      <c r="U11" s="140"/>
      <c r="V11" s="144" t="s">
        <v>5</v>
      </c>
      <c r="W11" s="145"/>
      <c r="X11" s="145"/>
      <c r="Y11" s="145"/>
      <c r="Z11" s="146"/>
      <c r="AA11" s="141" t="s">
        <v>4</v>
      </c>
      <c r="AB11" s="142"/>
      <c r="AC11" s="142"/>
      <c r="AD11" s="142"/>
      <c r="AE11" s="143"/>
    </row>
    <row r="12" spans="1:31" ht="39" customHeight="1" thickBot="1" x14ac:dyDescent="0.35">
      <c r="A12" s="121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3</v>
      </c>
      <c r="H13" s="20">
        <f t="shared" ref="H13:H24" si="2">IF(G13,G13/$G$25,"")</f>
        <v>6.9767441860465115E-2</v>
      </c>
      <c r="I13" s="4">
        <v>475864.03</v>
      </c>
      <c r="J13" s="5">
        <v>575795.48</v>
      </c>
      <c r="K13" s="21">
        <f t="shared" ref="K13:K24" si="3">IF(J13,J13/$J$25,"")</f>
        <v>0.66533240934829641</v>
      </c>
      <c r="L13" s="1">
        <v>7</v>
      </c>
      <c r="M13" s="20">
        <f t="shared" ref="M13:M24" si="4">IF(L13,L13/$L$25,"")</f>
        <v>0.1044776119402985</v>
      </c>
      <c r="N13" s="4">
        <v>1626858.6</v>
      </c>
      <c r="O13" s="5">
        <v>1967799.31</v>
      </c>
      <c r="P13" s="21">
        <f t="shared" ref="P13:P24" si="5">IF(O13,O13/$O$25,"")</f>
        <v>0.97045847516310935</v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3</v>
      </c>
      <c r="H14" s="20">
        <f t="shared" si="2"/>
        <v>6.9767441860465115E-2</v>
      </c>
      <c r="I14" s="6">
        <v>113731.04</v>
      </c>
      <c r="J14" s="7">
        <v>137614.56</v>
      </c>
      <c r="K14" s="21">
        <f t="shared" si="3"/>
        <v>0.15901379907707108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4</v>
      </c>
      <c r="H15" s="20">
        <f t="shared" si="2"/>
        <v>9.3023255813953487E-2</v>
      </c>
      <c r="I15" s="6">
        <v>80200.31</v>
      </c>
      <c r="J15" s="7">
        <v>95053.67</v>
      </c>
      <c r="K15" s="21">
        <f t="shared" si="3"/>
        <v>0.10983463655966505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102"/>
      <c r="Y18" s="102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71">
        <v>1</v>
      </c>
      <c r="M19" s="20">
        <f t="shared" si="4"/>
        <v>1.4925373134328358E-2</v>
      </c>
      <c r="N19" s="69">
        <v>1637.7</v>
      </c>
      <c r="O19" s="70">
        <v>1981.62</v>
      </c>
      <c r="P19" s="21">
        <f t="shared" si="5"/>
        <v>9.7727441705054794E-4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71">
        <v>1</v>
      </c>
      <c r="W19" s="20">
        <f t="shared" si="8"/>
        <v>1</v>
      </c>
      <c r="X19" s="102">
        <v>544710.6</v>
      </c>
      <c r="Y19" s="102">
        <v>544710.6</v>
      </c>
      <c r="Z19" s="21">
        <f t="shared" si="9"/>
        <v>1</v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>
        <v>1</v>
      </c>
      <c r="C20" s="66">
        <f t="shared" si="0"/>
        <v>1</v>
      </c>
      <c r="D20" s="69">
        <v>13532.09</v>
      </c>
      <c r="E20" s="70">
        <v>16373.83</v>
      </c>
      <c r="F20" s="21">
        <f t="shared" si="1"/>
        <v>1</v>
      </c>
      <c r="G20" s="68">
        <v>10</v>
      </c>
      <c r="H20" s="66">
        <f t="shared" si="2"/>
        <v>0.23255813953488372</v>
      </c>
      <c r="I20" s="69">
        <v>33613.760000000002</v>
      </c>
      <c r="J20" s="70">
        <v>39440.089999999997</v>
      </c>
      <c r="K20" s="67">
        <f t="shared" si="3"/>
        <v>4.5573074148851693E-2</v>
      </c>
      <c r="L20" s="68">
        <v>3</v>
      </c>
      <c r="M20" s="66">
        <f t="shared" si="4"/>
        <v>4.4776119402985072E-2</v>
      </c>
      <c r="N20" s="69">
        <v>33918.550000000003</v>
      </c>
      <c r="O20" s="70">
        <v>40754.839999999997</v>
      </c>
      <c r="P20" s="67">
        <f t="shared" si="5"/>
        <v>2.0099041442349367E-2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21</v>
      </c>
      <c r="H21" s="20">
        <f t="shared" si="2"/>
        <v>0.48837209302325579</v>
      </c>
      <c r="I21" s="98">
        <v>11834.47</v>
      </c>
      <c r="J21" s="98">
        <v>13726.47</v>
      </c>
      <c r="K21" s="21">
        <f t="shared" si="3"/>
        <v>1.5860953540217285E-2</v>
      </c>
      <c r="L21" s="2">
        <v>56</v>
      </c>
      <c r="M21" s="20">
        <f t="shared" si="4"/>
        <v>0.83582089552238803</v>
      </c>
      <c r="N21" s="6">
        <v>14755.44</v>
      </c>
      <c r="O21" s="7">
        <v>17164.91</v>
      </c>
      <c r="P21" s="21">
        <f t="shared" si="5"/>
        <v>8.4652089774907013E-3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>
        <v>2</v>
      </c>
      <c r="H23" s="20">
        <f t="shared" si="2"/>
        <v>4.6511627906976744E-2</v>
      </c>
      <c r="I23" s="98">
        <v>3795</v>
      </c>
      <c r="J23" s="98">
        <v>3795</v>
      </c>
      <c r="K23" s="21">
        <f t="shared" si="3"/>
        <v>4.3851273258983994E-3</v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">
      <c r="A25" s="82" t="s">
        <v>0</v>
      </c>
      <c r="B25" s="16">
        <f t="shared" ref="B25:AE25" si="12">SUM(B13:B24)</f>
        <v>1</v>
      </c>
      <c r="C25" s="17">
        <f t="shared" si="12"/>
        <v>1</v>
      </c>
      <c r="D25" s="18">
        <f t="shared" si="12"/>
        <v>13532.09</v>
      </c>
      <c r="E25" s="18">
        <f t="shared" si="12"/>
        <v>16373.83</v>
      </c>
      <c r="F25" s="19">
        <f t="shared" si="12"/>
        <v>1</v>
      </c>
      <c r="G25" s="16">
        <f t="shared" si="12"/>
        <v>43</v>
      </c>
      <c r="H25" s="17">
        <f t="shared" si="12"/>
        <v>0.99999999999999989</v>
      </c>
      <c r="I25" s="18">
        <f t="shared" si="12"/>
        <v>719038.6100000001</v>
      </c>
      <c r="J25" s="18">
        <f t="shared" si="12"/>
        <v>865425.27</v>
      </c>
      <c r="K25" s="19">
        <f t="shared" si="12"/>
        <v>0.99999999999999989</v>
      </c>
      <c r="L25" s="16">
        <f t="shared" si="12"/>
        <v>67</v>
      </c>
      <c r="M25" s="17">
        <f t="shared" si="12"/>
        <v>1</v>
      </c>
      <c r="N25" s="18">
        <f t="shared" si="12"/>
        <v>1677170.29</v>
      </c>
      <c r="O25" s="18">
        <f t="shared" si="12"/>
        <v>2027700.6800000002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1</v>
      </c>
      <c r="W25" s="17">
        <f t="shared" si="12"/>
        <v>1</v>
      </c>
      <c r="X25" s="18">
        <f t="shared" si="12"/>
        <v>544710.6</v>
      </c>
      <c r="Y25" s="18">
        <f t="shared" si="12"/>
        <v>544710.6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35" customHeight="1" x14ac:dyDescent="0.3">
      <c r="A27" s="126" t="s">
        <v>55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25">
      <c r="A28" s="127" t="s">
        <v>53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3">
      <c r="A29" s="122" t="s">
        <v>36</v>
      </c>
      <c r="B29" s="122"/>
      <c r="C29" s="122"/>
      <c r="D29" s="122"/>
      <c r="E29" s="122"/>
      <c r="F29" s="122"/>
      <c r="G29" s="122"/>
      <c r="H29" s="122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3" t="s">
        <v>10</v>
      </c>
      <c r="B31" s="108" t="s">
        <v>17</v>
      </c>
      <c r="C31" s="109"/>
      <c r="D31" s="109"/>
      <c r="E31" s="109"/>
      <c r="F31" s="110"/>
      <c r="G31" s="25"/>
      <c r="J31" s="114" t="s">
        <v>15</v>
      </c>
      <c r="K31" s="115"/>
      <c r="L31" s="108" t="s">
        <v>16</v>
      </c>
      <c r="M31" s="109"/>
      <c r="N31" s="109"/>
      <c r="O31" s="109"/>
      <c r="P31" s="110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4"/>
      <c r="B32" s="123"/>
      <c r="C32" s="124"/>
      <c r="D32" s="124"/>
      <c r="E32" s="124"/>
      <c r="F32" s="125"/>
      <c r="G32" s="25"/>
      <c r="J32" s="116"/>
      <c r="K32" s="117"/>
      <c r="L32" s="111"/>
      <c r="M32" s="112"/>
      <c r="N32" s="112"/>
      <c r="O32" s="112"/>
      <c r="P32" s="113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5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8"/>
      <c r="K33" s="119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13">B13+G13+L13+Q13+AA13+V13</f>
        <v>10</v>
      </c>
      <c r="C34" s="8">
        <f t="shared" ref="C34:C43" si="14">IF(B34,B34/$B$46,"")</f>
        <v>8.9285714285714288E-2</v>
      </c>
      <c r="D34" s="10">
        <f t="shared" ref="D34:D45" si="15">D13+I13+N13+S13+AC13+X13</f>
        <v>2102722.63</v>
      </c>
      <c r="E34" s="11">
        <f t="shared" ref="E34:E45" si="16">E13+J13+O13+T13+AD13+Y13</f>
        <v>2543594.79</v>
      </c>
      <c r="F34" s="21">
        <f t="shared" ref="F34:F43" si="17">IF(E34,E34/$E$46,"")</f>
        <v>0.73637517990435775</v>
      </c>
      <c r="J34" s="151" t="s">
        <v>3</v>
      </c>
      <c r="K34" s="152"/>
      <c r="L34" s="57">
        <f>B25</f>
        <v>1</v>
      </c>
      <c r="M34" s="8">
        <f t="shared" ref="M34:M39" si="18">IF(L34,L34/$L$40,"")</f>
        <v>8.9285714285714281E-3</v>
      </c>
      <c r="N34" s="58">
        <f>D25</f>
        <v>13532.09</v>
      </c>
      <c r="O34" s="58">
        <f>E25</f>
        <v>16373.83</v>
      </c>
      <c r="P34" s="59">
        <f t="shared" ref="P34:P39" si="19">IF(O34,O34/$O$40,"")</f>
        <v>4.7402526767926622E-3</v>
      </c>
    </row>
    <row r="35" spans="1:33" s="25" customFormat="1" ht="30" customHeight="1" x14ac:dyDescent="0.25">
      <c r="A35" s="43" t="s">
        <v>18</v>
      </c>
      <c r="B35" s="12">
        <f t="shared" si="13"/>
        <v>3</v>
      </c>
      <c r="C35" s="8">
        <f t="shared" si="14"/>
        <v>2.6785714285714284E-2</v>
      </c>
      <c r="D35" s="13">
        <f t="shared" si="15"/>
        <v>113731.04</v>
      </c>
      <c r="E35" s="14">
        <f t="shared" si="16"/>
        <v>137614.56</v>
      </c>
      <c r="F35" s="21">
        <f t="shared" si="17"/>
        <v>3.983965794231676E-2</v>
      </c>
      <c r="J35" s="147" t="s">
        <v>1</v>
      </c>
      <c r="K35" s="148"/>
      <c r="L35" s="60">
        <f>G25</f>
        <v>43</v>
      </c>
      <c r="M35" s="8">
        <f t="shared" si="18"/>
        <v>0.38392857142857145</v>
      </c>
      <c r="N35" s="61">
        <f>I25</f>
        <v>719038.6100000001</v>
      </c>
      <c r="O35" s="61">
        <f>J25</f>
        <v>865425.27</v>
      </c>
      <c r="P35" s="59">
        <f t="shared" si="19"/>
        <v>0.25054214271685443</v>
      </c>
    </row>
    <row r="36" spans="1:33" ht="30" customHeight="1" x14ac:dyDescent="0.25">
      <c r="A36" s="43" t="s">
        <v>19</v>
      </c>
      <c r="B36" s="12">
        <f t="shared" si="13"/>
        <v>4</v>
      </c>
      <c r="C36" s="8">
        <f t="shared" si="14"/>
        <v>3.5714285714285712E-2</v>
      </c>
      <c r="D36" s="13">
        <f t="shared" si="15"/>
        <v>80200.31</v>
      </c>
      <c r="E36" s="14">
        <f t="shared" si="16"/>
        <v>95053.67</v>
      </c>
      <c r="F36" s="21">
        <f t="shared" si="17"/>
        <v>2.751820518818544E-2</v>
      </c>
      <c r="G36" s="25"/>
      <c r="J36" s="147" t="s">
        <v>2</v>
      </c>
      <c r="K36" s="148"/>
      <c r="L36" s="60">
        <f>L25</f>
        <v>67</v>
      </c>
      <c r="M36" s="8">
        <f t="shared" si="18"/>
        <v>0.5982142857142857</v>
      </c>
      <c r="N36" s="61">
        <f>N25</f>
        <v>1677170.29</v>
      </c>
      <c r="O36" s="61">
        <f>O25</f>
        <v>2027700.6800000002</v>
      </c>
      <c r="P36" s="59">
        <f t="shared" si="19"/>
        <v>0.5870229247588562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7" t="s">
        <v>34</v>
      </c>
      <c r="K37" s="148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7" t="s">
        <v>5</v>
      </c>
      <c r="K38" s="148"/>
      <c r="L38" s="60">
        <f>V25</f>
        <v>1</v>
      </c>
      <c r="M38" s="8">
        <f t="shared" si="18"/>
        <v>8.9285714285714281E-3</v>
      </c>
      <c r="N38" s="61">
        <f>X25</f>
        <v>544710.6</v>
      </c>
      <c r="O38" s="61">
        <f>Y25</f>
        <v>544710.6</v>
      </c>
      <c r="P38" s="59">
        <f t="shared" si="19"/>
        <v>0.15769467984749669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47" t="s">
        <v>4</v>
      </c>
      <c r="K39" s="148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5">
      <c r="A40" s="44" t="s">
        <v>28</v>
      </c>
      <c r="B40" s="12">
        <f t="shared" si="13"/>
        <v>2</v>
      </c>
      <c r="C40" s="8">
        <f t="shared" si="14"/>
        <v>1.7857142857142856E-2</v>
      </c>
      <c r="D40" s="13">
        <f t="shared" si="15"/>
        <v>546348.29999999993</v>
      </c>
      <c r="E40" s="23">
        <f t="shared" si="16"/>
        <v>546692.22</v>
      </c>
      <c r="F40" s="21">
        <f t="shared" si="17"/>
        <v>0.15826836233408573</v>
      </c>
      <c r="G40" s="25"/>
      <c r="J40" s="149" t="s">
        <v>0</v>
      </c>
      <c r="K40" s="150"/>
      <c r="L40" s="83">
        <f>SUM(L34:L39)</f>
        <v>112</v>
      </c>
      <c r="M40" s="17">
        <f>SUM(M34:M39)</f>
        <v>1</v>
      </c>
      <c r="N40" s="84">
        <f>SUM(N34:N39)</f>
        <v>2954451.5900000003</v>
      </c>
      <c r="O40" s="85">
        <f>SUM(O34:O39)</f>
        <v>3454210.3800000004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4">
      <c r="A41" s="45" t="s">
        <v>29</v>
      </c>
      <c r="B41" s="12">
        <f t="shared" si="13"/>
        <v>14</v>
      </c>
      <c r="C41" s="8">
        <f t="shared" si="14"/>
        <v>0.125</v>
      </c>
      <c r="D41" s="13">
        <f t="shared" si="15"/>
        <v>81064.400000000009</v>
      </c>
      <c r="E41" s="23">
        <f t="shared" si="16"/>
        <v>96568.76</v>
      </c>
      <c r="F41" s="21">
        <f t="shared" si="17"/>
        <v>2.795682641657744E-2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95" t="s">
        <v>50</v>
      </c>
      <c r="B42" s="12">
        <f t="shared" si="13"/>
        <v>77</v>
      </c>
      <c r="C42" s="8">
        <f t="shared" si="14"/>
        <v>0.6875</v>
      </c>
      <c r="D42" s="13">
        <f t="shared" si="15"/>
        <v>26589.91</v>
      </c>
      <c r="E42" s="14">
        <f t="shared" si="16"/>
        <v>30891.379999999997</v>
      </c>
      <c r="F42" s="21">
        <f t="shared" si="17"/>
        <v>8.9431090181600337E-3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4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2</v>
      </c>
      <c r="C44" s="8">
        <f t="shared" ref="C44" si="20">IF(B44,B44/$B$46,"")</f>
        <v>1.7857142857142856E-2</v>
      </c>
      <c r="D44" s="13">
        <f t="shared" si="15"/>
        <v>3795</v>
      </c>
      <c r="E44" s="14">
        <f t="shared" si="16"/>
        <v>3795</v>
      </c>
      <c r="F44" s="21">
        <f t="shared" ref="F44" si="21">IF(E44,E44/$E$46,"")</f>
        <v>1.0986591963168149E-3</v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5">
      <c r="A46" s="64" t="s">
        <v>0</v>
      </c>
      <c r="B46" s="16">
        <f>SUM(B34:B45)</f>
        <v>112</v>
      </c>
      <c r="C46" s="17">
        <f>SUM(C34:C45)</f>
        <v>1</v>
      </c>
      <c r="D46" s="18">
        <f>SUM(D34:D45)</f>
        <v>2954451.59</v>
      </c>
      <c r="E46" s="18">
        <f>SUM(E34:E45)</f>
        <v>3454210.38</v>
      </c>
      <c r="F46" s="19">
        <f>SUM(F34:F45)</f>
        <v>1.0000000000000002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4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I19" sqref="I19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>
        <v>45484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PARCS I JARDINS (IMPJ)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9" t="s">
        <v>6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1"/>
    </row>
    <row r="11" spans="1:31" ht="30" customHeight="1" thickBot="1" x14ac:dyDescent="0.35">
      <c r="A11" s="120" t="s">
        <v>10</v>
      </c>
      <c r="B11" s="132" t="s">
        <v>3</v>
      </c>
      <c r="C11" s="133"/>
      <c r="D11" s="133"/>
      <c r="E11" s="133"/>
      <c r="F11" s="134"/>
      <c r="G11" s="135" t="s">
        <v>1</v>
      </c>
      <c r="H11" s="136"/>
      <c r="I11" s="136"/>
      <c r="J11" s="136"/>
      <c r="K11" s="137"/>
      <c r="L11" s="106" t="s">
        <v>2</v>
      </c>
      <c r="M11" s="107"/>
      <c r="N11" s="107"/>
      <c r="O11" s="107"/>
      <c r="P11" s="107"/>
      <c r="Q11" s="138" t="s">
        <v>34</v>
      </c>
      <c r="R11" s="139"/>
      <c r="S11" s="139"/>
      <c r="T11" s="139"/>
      <c r="U11" s="140"/>
      <c r="V11" s="144" t="s">
        <v>5</v>
      </c>
      <c r="W11" s="145"/>
      <c r="X11" s="145"/>
      <c r="Y11" s="145"/>
      <c r="Z11" s="146"/>
      <c r="AA11" s="141" t="s">
        <v>4</v>
      </c>
      <c r="AB11" s="142"/>
      <c r="AC11" s="142"/>
      <c r="AD11" s="142"/>
      <c r="AE11" s="143"/>
    </row>
    <row r="12" spans="1:31" ht="39" customHeight="1" thickBot="1" x14ac:dyDescent="0.35">
      <c r="A12" s="121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12</v>
      </c>
      <c r="H13" s="20">
        <f t="shared" ref="H13:H21" si="2">IF(G13,G13/$G$25,"")</f>
        <v>0.23529411764705882</v>
      </c>
      <c r="I13" s="4">
        <v>11217449.24</v>
      </c>
      <c r="J13" s="5">
        <v>13573113.58</v>
      </c>
      <c r="K13" s="21">
        <f t="shared" ref="K13:K21" si="3">IF(J13,J13/$J$25,"")</f>
        <v>0.98579187295824333</v>
      </c>
      <c r="L13" s="1">
        <v>3</v>
      </c>
      <c r="M13" s="20">
        <f t="shared" ref="M13:M21" si="4">IF(L13,L13/$L$25,"")</f>
        <v>2.7522935779816515E-2</v>
      </c>
      <c r="N13" s="4">
        <v>807979.46</v>
      </c>
      <c r="O13" s="5">
        <v>958917.14</v>
      </c>
      <c r="P13" s="21">
        <f t="shared" ref="P13:P21" si="5">IF(O13,O13/$O$25,"")</f>
        <v>0.9014586268673731</v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2</v>
      </c>
      <c r="H14" s="20">
        <f t="shared" si="2"/>
        <v>3.9215686274509803E-2</v>
      </c>
      <c r="I14" s="6">
        <v>47250.96</v>
      </c>
      <c r="J14" s="7">
        <v>57173.66</v>
      </c>
      <c r="K14" s="21">
        <f t="shared" si="3"/>
        <v>4.1524245003243983E-3</v>
      </c>
      <c r="L14" s="2">
        <v>1</v>
      </c>
      <c r="M14" s="20">
        <f t="shared" si="4"/>
        <v>9.1743119266055051E-3</v>
      </c>
      <c r="N14" s="6">
        <v>6880</v>
      </c>
      <c r="O14" s="7">
        <v>8324.7999999999993</v>
      </c>
      <c r="P14" s="21">
        <f t="shared" si="5"/>
        <v>7.825976264169714E-3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3</v>
      </c>
      <c r="H15" s="20">
        <f t="shared" si="2"/>
        <v>5.8823529411764705E-2</v>
      </c>
      <c r="I15" s="6">
        <v>54106.34</v>
      </c>
      <c r="J15" s="7">
        <v>59535.96</v>
      </c>
      <c r="K15" s="21">
        <f t="shared" si="3"/>
        <v>4.3239942825828073E-3</v>
      </c>
      <c r="L15" s="2">
        <v>1</v>
      </c>
      <c r="M15" s="20">
        <f t="shared" si="4"/>
        <v>9.1743119266055051E-3</v>
      </c>
      <c r="N15" s="6">
        <v>36399.9</v>
      </c>
      <c r="O15" s="7">
        <v>44043.88</v>
      </c>
      <c r="P15" s="21">
        <f t="shared" si="5"/>
        <v>4.1404761611322699E-2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1.9607843137254902E-2</v>
      </c>
      <c r="I19" s="6">
        <f>1658792.56-1652892.56</f>
        <v>5900</v>
      </c>
      <c r="J19" s="7">
        <f>2006490-2000000</f>
        <v>6490</v>
      </c>
      <c r="K19" s="21">
        <f t="shared" si="3"/>
        <v>4.7135752734922586E-4</v>
      </c>
      <c r="L19" s="2">
        <v>1</v>
      </c>
      <c r="M19" s="20">
        <f t="shared" si="4"/>
        <v>9.1743119266055051E-3</v>
      </c>
      <c r="N19" s="6">
        <v>10803</v>
      </c>
      <c r="O19" s="7">
        <v>13071.63</v>
      </c>
      <c r="P19" s="21">
        <f t="shared" si="5"/>
        <v>1.2288375229916488E-2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2</v>
      </c>
      <c r="C20" s="66">
        <f t="shared" si="0"/>
        <v>1</v>
      </c>
      <c r="D20" s="69">
        <v>26252.45</v>
      </c>
      <c r="E20" s="70">
        <v>31765.46</v>
      </c>
      <c r="F20" s="21">
        <f t="shared" si="1"/>
        <v>1</v>
      </c>
      <c r="G20" s="68">
        <v>12</v>
      </c>
      <c r="H20" s="66">
        <f t="shared" si="2"/>
        <v>0.23529411764705882</v>
      </c>
      <c r="I20" s="69">
        <v>50236.27</v>
      </c>
      <c r="J20" s="70">
        <v>60652.5</v>
      </c>
      <c r="K20" s="21">
        <f t="shared" si="3"/>
        <v>4.4050866606392793E-3</v>
      </c>
      <c r="L20" s="68">
        <v>4</v>
      </c>
      <c r="M20" s="66">
        <f t="shared" si="4"/>
        <v>3.669724770642202E-2</v>
      </c>
      <c r="N20" s="69">
        <v>13106.47</v>
      </c>
      <c r="O20" s="70">
        <v>15566.56</v>
      </c>
      <c r="P20" s="67">
        <f t="shared" si="5"/>
        <v>1.4633808508885945E-2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2</v>
      </c>
      <c r="W20" s="66">
        <f t="shared" si="8"/>
        <v>1</v>
      </c>
      <c r="X20" s="69">
        <v>16033.45</v>
      </c>
      <c r="Y20" s="70">
        <v>17933.02</v>
      </c>
      <c r="Z20" s="67">
        <f t="shared" si="9"/>
        <v>1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21</v>
      </c>
      <c r="H21" s="20">
        <f t="shared" si="2"/>
        <v>0.41176470588235292</v>
      </c>
      <c r="I21" s="6">
        <v>10487.14</v>
      </c>
      <c r="J21" s="7">
        <v>11775.91</v>
      </c>
      <c r="K21" s="21">
        <f t="shared" si="3"/>
        <v>8.5526407086086633E-4</v>
      </c>
      <c r="L21" s="2">
        <v>99</v>
      </c>
      <c r="M21" s="20">
        <f t="shared" si="4"/>
        <v>0.90825688073394495</v>
      </c>
      <c r="N21" s="6">
        <v>19724.41</v>
      </c>
      <c r="O21" s="7">
        <v>23815.48</v>
      </c>
      <c r="P21" s="21">
        <f t="shared" si="5"/>
        <v>2.2388451518331801E-2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2">SUM(B13:B24)</f>
        <v>2</v>
      </c>
      <c r="C25" s="17">
        <f t="shared" si="32"/>
        <v>1</v>
      </c>
      <c r="D25" s="18">
        <f t="shared" si="32"/>
        <v>26252.45</v>
      </c>
      <c r="E25" s="18">
        <f t="shared" si="32"/>
        <v>31765.46</v>
      </c>
      <c r="F25" s="19">
        <f t="shared" si="32"/>
        <v>1</v>
      </c>
      <c r="G25" s="16">
        <f t="shared" si="32"/>
        <v>51</v>
      </c>
      <c r="H25" s="17">
        <f t="shared" si="32"/>
        <v>1</v>
      </c>
      <c r="I25" s="18">
        <f t="shared" si="32"/>
        <v>11385429.950000001</v>
      </c>
      <c r="J25" s="18">
        <f t="shared" si="32"/>
        <v>13768741.610000001</v>
      </c>
      <c r="K25" s="19">
        <f t="shared" si="32"/>
        <v>1</v>
      </c>
      <c r="L25" s="16">
        <f t="shared" si="32"/>
        <v>109</v>
      </c>
      <c r="M25" s="17">
        <f t="shared" si="32"/>
        <v>1</v>
      </c>
      <c r="N25" s="18">
        <f t="shared" si="32"/>
        <v>894893.24</v>
      </c>
      <c r="O25" s="18">
        <f t="shared" si="32"/>
        <v>1063739.4900000002</v>
      </c>
      <c r="P25" s="19">
        <f t="shared" si="32"/>
        <v>0.99999999999999967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2</v>
      </c>
      <c r="W25" s="17">
        <f t="shared" si="32"/>
        <v>1</v>
      </c>
      <c r="X25" s="18">
        <f t="shared" si="32"/>
        <v>16033.45</v>
      </c>
      <c r="Y25" s="18">
        <f t="shared" si="32"/>
        <v>17933.02</v>
      </c>
      <c r="Z25" s="19">
        <f t="shared" si="32"/>
        <v>1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35" customHeight="1" x14ac:dyDescent="0.3">
      <c r="A27" s="126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3">
      <c r="A28" s="128" t="str">
        <f>'CONTRACTACIO 1r TR 2024'!A28:Q28</f>
        <v>https://bcnroc.ajuntament.barcelona.cat/jspui/bitstream/11703/128073/5/GM_pressupost-general_2023.pdf#page=269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3">
      <c r="A29" s="122" t="s">
        <v>36</v>
      </c>
      <c r="B29" s="122"/>
      <c r="C29" s="122"/>
      <c r="D29" s="122"/>
      <c r="E29" s="122"/>
      <c r="F29" s="122"/>
      <c r="G29" s="122"/>
      <c r="H29" s="122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3" t="s">
        <v>10</v>
      </c>
      <c r="B31" s="108" t="s">
        <v>17</v>
      </c>
      <c r="C31" s="109"/>
      <c r="D31" s="109"/>
      <c r="E31" s="109"/>
      <c r="F31" s="110"/>
      <c r="G31" s="25"/>
      <c r="J31" s="114" t="s">
        <v>15</v>
      </c>
      <c r="K31" s="115"/>
      <c r="L31" s="108" t="s">
        <v>16</v>
      </c>
      <c r="M31" s="109"/>
      <c r="N31" s="109"/>
      <c r="O31" s="109"/>
      <c r="P31" s="110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4"/>
      <c r="B32" s="111"/>
      <c r="C32" s="112"/>
      <c r="D32" s="112"/>
      <c r="E32" s="112"/>
      <c r="F32" s="113"/>
      <c r="G32" s="25"/>
      <c r="J32" s="116"/>
      <c r="K32" s="117"/>
      <c r="L32" s="111"/>
      <c r="M32" s="112"/>
      <c r="N32" s="112"/>
      <c r="O32" s="112"/>
      <c r="P32" s="113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5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8"/>
      <c r="K33" s="119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33">B13+G13+L13+Q13+AA13+V13</f>
        <v>15</v>
      </c>
      <c r="C34" s="8">
        <f t="shared" ref="C34:C45" si="34">IF(B34,B34/$B$46,"")</f>
        <v>9.1463414634146339E-2</v>
      </c>
      <c r="D34" s="10">
        <f t="shared" ref="D34:D45" si="35">D13+I13+N13+S13+AC13+X13</f>
        <v>12025428.699999999</v>
      </c>
      <c r="E34" s="11">
        <f t="shared" ref="E34:E45" si="36">E13+J13+O13+T13+AD13+Y13</f>
        <v>14532030.720000001</v>
      </c>
      <c r="F34" s="21">
        <f t="shared" ref="F34:F42" si="37">IF(E34,E34/$E$46,"")</f>
        <v>0.97647193691503609</v>
      </c>
      <c r="J34" s="151" t="s">
        <v>3</v>
      </c>
      <c r="K34" s="152"/>
      <c r="L34" s="57">
        <f>B25</f>
        <v>2</v>
      </c>
      <c r="M34" s="8">
        <f t="shared" ref="M34:M39" si="38">IF(L34,L34/$L$40,"")</f>
        <v>1.2195121951219513E-2</v>
      </c>
      <c r="N34" s="58">
        <f>D25</f>
        <v>26252.45</v>
      </c>
      <c r="O34" s="58">
        <f>E25</f>
        <v>31765.46</v>
      </c>
      <c r="P34" s="59">
        <f t="shared" ref="P34:P39" si="39">IF(O34,O34/$O$40,"")</f>
        <v>2.1344628875927052E-3</v>
      </c>
    </row>
    <row r="35" spans="1:33" s="25" customFormat="1" ht="30" customHeight="1" x14ac:dyDescent="0.3">
      <c r="A35" s="43" t="s">
        <v>18</v>
      </c>
      <c r="B35" s="12">
        <f t="shared" si="33"/>
        <v>3</v>
      </c>
      <c r="C35" s="8">
        <f t="shared" si="34"/>
        <v>1.8292682926829267E-2</v>
      </c>
      <c r="D35" s="13">
        <f t="shared" si="35"/>
        <v>54130.96</v>
      </c>
      <c r="E35" s="14">
        <f t="shared" si="36"/>
        <v>65498.460000000006</v>
      </c>
      <c r="F35" s="21">
        <f t="shared" si="37"/>
        <v>4.4011335603034024E-3</v>
      </c>
      <c r="J35" s="147" t="s">
        <v>1</v>
      </c>
      <c r="K35" s="148"/>
      <c r="L35" s="60">
        <f>G25</f>
        <v>51</v>
      </c>
      <c r="M35" s="8">
        <f t="shared" si="38"/>
        <v>0.31097560975609756</v>
      </c>
      <c r="N35" s="61">
        <f>I25</f>
        <v>11385429.950000001</v>
      </c>
      <c r="O35" s="61">
        <f>J25</f>
        <v>13768741.610000001</v>
      </c>
      <c r="P35" s="59">
        <f t="shared" si="39"/>
        <v>0.92518313839618371</v>
      </c>
    </row>
    <row r="36" spans="1:33" ht="30" customHeight="1" x14ac:dyDescent="0.3">
      <c r="A36" s="43" t="s">
        <v>19</v>
      </c>
      <c r="B36" s="12">
        <f t="shared" si="33"/>
        <v>4</v>
      </c>
      <c r="C36" s="8">
        <f t="shared" si="34"/>
        <v>2.4390243902439025E-2</v>
      </c>
      <c r="D36" s="13">
        <f t="shared" si="35"/>
        <v>90506.239999999991</v>
      </c>
      <c r="E36" s="14">
        <f t="shared" si="36"/>
        <v>103579.84</v>
      </c>
      <c r="F36" s="21">
        <f t="shared" si="37"/>
        <v>6.9599912729987352E-3</v>
      </c>
      <c r="G36" s="25"/>
      <c r="J36" s="147" t="s">
        <v>2</v>
      </c>
      <c r="K36" s="148"/>
      <c r="L36" s="60">
        <f>L25</f>
        <v>109</v>
      </c>
      <c r="M36" s="8">
        <f t="shared" si="38"/>
        <v>0.66463414634146345</v>
      </c>
      <c r="N36" s="61">
        <f>N25</f>
        <v>894893.24</v>
      </c>
      <c r="O36" s="61">
        <f>O25</f>
        <v>1063739.4900000002</v>
      </c>
      <c r="P36" s="59">
        <f t="shared" si="39"/>
        <v>7.1477399145858184E-2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47" t="s">
        <v>34</v>
      </c>
      <c r="K37" s="148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47" t="s">
        <v>5</v>
      </c>
      <c r="K38" s="148"/>
      <c r="L38" s="60">
        <f>V25</f>
        <v>2</v>
      </c>
      <c r="M38" s="8">
        <f t="shared" si="38"/>
        <v>1.2195121951219513E-2</v>
      </c>
      <c r="N38" s="61">
        <f>X25</f>
        <v>16033.45</v>
      </c>
      <c r="O38" s="61">
        <f>Y25</f>
        <v>17933.02</v>
      </c>
      <c r="P38" s="59">
        <f t="shared" si="39"/>
        <v>1.2049995703653509E-3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47" t="s">
        <v>4</v>
      </c>
      <c r="K39" s="148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2</v>
      </c>
      <c r="C40" s="8">
        <f t="shared" si="34"/>
        <v>1.2195121951219513E-2</v>
      </c>
      <c r="D40" s="13">
        <f t="shared" si="35"/>
        <v>16703</v>
      </c>
      <c r="E40" s="23">
        <f t="shared" si="36"/>
        <v>19561.629999999997</v>
      </c>
      <c r="F40" s="21">
        <f t="shared" si="37"/>
        <v>1.3144331376224393E-3</v>
      </c>
      <c r="G40" s="25"/>
      <c r="J40" s="149" t="s">
        <v>0</v>
      </c>
      <c r="K40" s="150"/>
      <c r="L40" s="83">
        <f>SUM(L34:L39)</f>
        <v>164</v>
      </c>
      <c r="M40" s="17">
        <f>SUM(M34:M39)</f>
        <v>1</v>
      </c>
      <c r="N40" s="84">
        <f>SUM(N34:N39)</f>
        <v>12322609.09</v>
      </c>
      <c r="O40" s="85">
        <f>SUM(O34:O39)</f>
        <v>14882179.580000002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20</v>
      </c>
      <c r="C41" s="8">
        <f t="shared" si="34"/>
        <v>0.12195121951219512</v>
      </c>
      <c r="D41" s="13">
        <f t="shared" si="35"/>
        <v>105628.64</v>
      </c>
      <c r="E41" s="23">
        <f t="shared" si="36"/>
        <v>125917.54</v>
      </c>
      <c r="F41" s="21">
        <f t="shared" si="37"/>
        <v>8.4609609313691658E-3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3"/>
        <v>120</v>
      </c>
      <c r="C42" s="8">
        <f t="shared" si="34"/>
        <v>0.73170731707317072</v>
      </c>
      <c r="D42" s="13">
        <f t="shared" si="35"/>
        <v>30211.55</v>
      </c>
      <c r="E42" s="14">
        <f t="shared" si="36"/>
        <v>35591.39</v>
      </c>
      <c r="F42" s="21">
        <f t="shared" si="37"/>
        <v>2.391544182670049E-3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164</v>
      </c>
      <c r="C46" s="17">
        <f>SUM(C34:C45)</f>
        <v>1</v>
      </c>
      <c r="D46" s="18">
        <f>SUM(D34:D45)</f>
        <v>12322609.090000002</v>
      </c>
      <c r="E46" s="18">
        <f>SUM(E34:E45)</f>
        <v>14882179.580000002</v>
      </c>
      <c r="F46" s="19">
        <f>SUM(F34:F45)</f>
        <v>0.99999999999999989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2" zoomScale="80" zoomScaleNormal="80" workbookViewId="0">
      <selection activeCell="D14" sqref="D14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>
        <v>45601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PARCS I JARDINS (IMPJ)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0.100000000000001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9" t="s">
        <v>6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1"/>
    </row>
    <row r="11" spans="1:31" ht="30" customHeight="1" thickBot="1" x14ac:dyDescent="0.35">
      <c r="A11" s="120" t="s">
        <v>10</v>
      </c>
      <c r="B11" s="132" t="s">
        <v>3</v>
      </c>
      <c r="C11" s="133"/>
      <c r="D11" s="133"/>
      <c r="E11" s="133"/>
      <c r="F11" s="134"/>
      <c r="G11" s="135" t="s">
        <v>1</v>
      </c>
      <c r="H11" s="136"/>
      <c r="I11" s="136"/>
      <c r="J11" s="136"/>
      <c r="K11" s="137"/>
      <c r="L11" s="106" t="s">
        <v>2</v>
      </c>
      <c r="M11" s="107"/>
      <c r="N11" s="107"/>
      <c r="O11" s="107"/>
      <c r="P11" s="107"/>
      <c r="Q11" s="138" t="s">
        <v>34</v>
      </c>
      <c r="R11" s="139"/>
      <c r="S11" s="139"/>
      <c r="T11" s="139"/>
      <c r="U11" s="140"/>
      <c r="V11" s="144" t="s">
        <v>5</v>
      </c>
      <c r="W11" s="145"/>
      <c r="X11" s="145"/>
      <c r="Y11" s="145"/>
      <c r="Z11" s="146"/>
      <c r="AA11" s="141" t="s">
        <v>4</v>
      </c>
      <c r="AB11" s="142"/>
      <c r="AC11" s="142"/>
      <c r="AD11" s="142"/>
      <c r="AE11" s="143"/>
    </row>
    <row r="12" spans="1:31" ht="39" customHeight="1" thickBot="1" x14ac:dyDescent="0.35">
      <c r="A12" s="121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4</v>
      </c>
      <c r="H13" s="20">
        <f t="shared" ref="H13:H23" si="2">IF(G13,G13/$G$25,"")</f>
        <v>0.14285714285714285</v>
      </c>
      <c r="I13" s="4">
        <v>2067240.05</v>
      </c>
      <c r="J13" s="5">
        <v>2501360.4700000002</v>
      </c>
      <c r="K13" s="21">
        <f t="shared" ref="K13:K23" si="3">IF(J13,J13/$J$25,"")</f>
        <v>0.95279743160392638</v>
      </c>
      <c r="L13" s="1">
        <v>1</v>
      </c>
      <c r="M13" s="20">
        <f t="shared" ref="M13:M23" si="4">IF(L13,L13/$L$25,"")</f>
        <v>7.7519379844961239E-3</v>
      </c>
      <c r="N13" s="4">
        <v>155471.10999999999</v>
      </c>
      <c r="O13" s="5">
        <v>188120.04</v>
      </c>
      <c r="P13" s="21">
        <f t="shared" ref="P13:P23" si="5">IF(O13,O13/$O$25,"")</f>
        <v>0.45398882625910197</v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4">
      <c r="A14" s="43" t="s">
        <v>18</v>
      </c>
      <c r="B14" s="2">
        <v>1</v>
      </c>
      <c r="C14" s="20">
        <f t="shared" si="0"/>
        <v>0.5</v>
      </c>
      <c r="D14" s="6">
        <v>234199.98</v>
      </c>
      <c r="E14" s="7">
        <v>288381.98</v>
      </c>
      <c r="F14" s="21">
        <f t="shared" si="1"/>
        <v>0.88969886161717437</v>
      </c>
      <c r="G14" s="2">
        <v>1</v>
      </c>
      <c r="H14" s="20">
        <f t="shared" si="2"/>
        <v>3.5714285714285712E-2</v>
      </c>
      <c r="I14" s="6">
        <v>18824.18</v>
      </c>
      <c r="J14" s="7">
        <v>22777.26</v>
      </c>
      <c r="K14" s="21">
        <f t="shared" si="3"/>
        <v>8.6761244879570848E-3</v>
      </c>
      <c r="L14" s="2">
        <v>21</v>
      </c>
      <c r="M14" s="20">
        <f t="shared" si="4"/>
        <v>0.16279069767441862</v>
      </c>
      <c r="N14" s="6">
        <v>64301.3</v>
      </c>
      <c r="O14" s="7">
        <v>70731.429999999993</v>
      </c>
      <c r="P14" s="21">
        <f t="shared" si="5"/>
        <v>0.17069568391186729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3.5714285714285712E-2</v>
      </c>
      <c r="I15" s="6">
        <v>43933.65</v>
      </c>
      <c r="J15" s="7">
        <v>53159.72</v>
      </c>
      <c r="K15" s="21">
        <f t="shared" si="3"/>
        <v>2.0249158523235108E-2</v>
      </c>
      <c r="L15" s="2">
        <v>2</v>
      </c>
      <c r="M15" s="20">
        <f t="shared" si="4"/>
        <v>1.5503875968992248E-2</v>
      </c>
      <c r="N15" s="6">
        <v>87017.14</v>
      </c>
      <c r="O15" s="7">
        <v>105290.74</v>
      </c>
      <c r="P15" s="21">
        <f t="shared" si="5"/>
        <v>0.25409743410937125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3</v>
      </c>
      <c r="M19" s="20">
        <f t="shared" si="4"/>
        <v>2.3255813953488372E-2</v>
      </c>
      <c r="N19" s="6">
        <f>3444.8+5760.47</f>
        <v>9205.27</v>
      </c>
      <c r="O19" s="7">
        <f>4168.2+6970.18</f>
        <v>11138.380000000001</v>
      </c>
      <c r="P19" s="21">
        <f t="shared" si="5"/>
        <v>2.6880177479378892E-2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>
        <v>1</v>
      </c>
      <c r="C20" s="66">
        <f t="shared" si="0"/>
        <v>0.5</v>
      </c>
      <c r="D20" s="69">
        <v>29547.43</v>
      </c>
      <c r="E20" s="70">
        <v>35752.39</v>
      </c>
      <c r="F20" s="21">
        <f t="shared" si="1"/>
        <v>0.11030113838282561</v>
      </c>
      <c r="G20" s="68">
        <v>5</v>
      </c>
      <c r="H20" s="66">
        <f t="shared" si="2"/>
        <v>0.17857142857142858</v>
      </c>
      <c r="I20" s="69">
        <v>33801</v>
      </c>
      <c r="J20" s="70">
        <v>40899.21</v>
      </c>
      <c r="K20" s="67">
        <f t="shared" si="3"/>
        <v>1.5578986999274685E-2</v>
      </c>
      <c r="L20" s="68">
        <v>5</v>
      </c>
      <c r="M20" s="66">
        <f t="shared" si="4"/>
        <v>3.875968992248062E-2</v>
      </c>
      <c r="N20" s="69">
        <v>11698.06</v>
      </c>
      <c r="O20" s="70">
        <v>13433.3</v>
      </c>
      <c r="P20" s="67">
        <f t="shared" si="5"/>
        <v>3.2418492467822108E-2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17</v>
      </c>
      <c r="H21" s="20">
        <f t="shared" si="2"/>
        <v>0.6071428571428571</v>
      </c>
      <c r="I21" s="6">
        <v>5998.42</v>
      </c>
      <c r="J21" s="7">
        <v>7083.79</v>
      </c>
      <c r="K21" s="21">
        <f t="shared" si="3"/>
        <v>2.6982983856067644E-3</v>
      </c>
      <c r="L21" s="2">
        <v>97</v>
      </c>
      <c r="M21" s="20">
        <f t="shared" si="4"/>
        <v>0.75193798449612403</v>
      </c>
      <c r="N21" s="6">
        <v>21340.76</v>
      </c>
      <c r="O21" s="7">
        <v>25657.63</v>
      </c>
      <c r="P21" s="21">
        <f t="shared" si="5"/>
        <v>6.1919385772458493E-2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22">SUM(B13:B24)</f>
        <v>2</v>
      </c>
      <c r="C25" s="17">
        <f t="shared" si="22"/>
        <v>1</v>
      </c>
      <c r="D25" s="18">
        <f t="shared" si="22"/>
        <v>263747.41000000003</v>
      </c>
      <c r="E25" s="18">
        <f t="shared" si="22"/>
        <v>324134.37</v>
      </c>
      <c r="F25" s="19">
        <f t="shared" si="22"/>
        <v>1</v>
      </c>
      <c r="G25" s="16">
        <f t="shared" si="22"/>
        <v>28</v>
      </c>
      <c r="H25" s="17">
        <f t="shared" si="22"/>
        <v>0.99999999999999989</v>
      </c>
      <c r="I25" s="18">
        <f t="shared" si="22"/>
        <v>2169797.2999999998</v>
      </c>
      <c r="J25" s="18">
        <f t="shared" si="22"/>
        <v>2625280.4500000002</v>
      </c>
      <c r="K25" s="19">
        <f t="shared" si="22"/>
        <v>1</v>
      </c>
      <c r="L25" s="16">
        <f t="shared" si="22"/>
        <v>129</v>
      </c>
      <c r="M25" s="17">
        <f t="shared" si="22"/>
        <v>1</v>
      </c>
      <c r="N25" s="18">
        <f t="shared" si="22"/>
        <v>349033.64</v>
      </c>
      <c r="O25" s="18">
        <f t="shared" si="22"/>
        <v>414371.52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35" customHeight="1" x14ac:dyDescent="0.3">
      <c r="A27" s="126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3">
      <c r="A28" s="128" t="str">
        <f>'CONTRACTACIO 1r TR 2024'!A28:Q28</f>
        <v>https://bcnroc.ajuntament.barcelona.cat/jspui/bitstream/11703/128073/5/GM_pressupost-general_2023.pdf#page=269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3">
      <c r="A29" s="122" t="s">
        <v>36</v>
      </c>
      <c r="B29" s="122"/>
      <c r="C29" s="122"/>
      <c r="D29" s="122"/>
      <c r="E29" s="122"/>
      <c r="F29" s="122"/>
      <c r="G29" s="122"/>
      <c r="H29" s="122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3" t="s">
        <v>10</v>
      </c>
      <c r="B31" s="108" t="s">
        <v>17</v>
      </c>
      <c r="C31" s="109"/>
      <c r="D31" s="109"/>
      <c r="E31" s="109"/>
      <c r="F31" s="110"/>
      <c r="G31" s="25"/>
      <c r="J31" s="114" t="s">
        <v>15</v>
      </c>
      <c r="K31" s="115"/>
      <c r="L31" s="108" t="s">
        <v>16</v>
      </c>
      <c r="M31" s="109"/>
      <c r="N31" s="109"/>
      <c r="O31" s="109"/>
      <c r="P31" s="110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4"/>
      <c r="B32" s="123"/>
      <c r="C32" s="124"/>
      <c r="D32" s="124"/>
      <c r="E32" s="124"/>
      <c r="F32" s="125"/>
      <c r="G32" s="25"/>
      <c r="J32" s="116"/>
      <c r="K32" s="117"/>
      <c r="L32" s="111"/>
      <c r="M32" s="112"/>
      <c r="N32" s="112"/>
      <c r="O32" s="112"/>
      <c r="P32" s="113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5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8"/>
      <c r="K33" s="119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23">B13+G13+L13+Q13+AA13+V13</f>
        <v>5</v>
      </c>
      <c r="C34" s="8">
        <f t="shared" ref="C34:C42" si="24">IF(B34,B34/$B$46,"")</f>
        <v>3.1446540880503145E-2</v>
      </c>
      <c r="D34" s="10">
        <f t="shared" ref="D34:D45" si="25">D13+I13+N13+S13+AC13+X13</f>
        <v>2222711.16</v>
      </c>
      <c r="E34" s="11">
        <f t="shared" ref="E34:E45" si="26">E13+J13+O13+T13+AD13+Y13</f>
        <v>2689480.5100000002</v>
      </c>
      <c r="F34" s="21">
        <f t="shared" ref="F34:F43" si="27">IF(E34,E34/$E$46,"")</f>
        <v>0.79953963722915899</v>
      </c>
      <c r="J34" s="151" t="s">
        <v>3</v>
      </c>
      <c r="K34" s="152"/>
      <c r="L34" s="57">
        <f>B25</f>
        <v>2</v>
      </c>
      <c r="M34" s="8">
        <f>IF(L34,L34/$L$40,"")</f>
        <v>1.2578616352201259E-2</v>
      </c>
      <c r="N34" s="58">
        <f>D25</f>
        <v>263747.41000000003</v>
      </c>
      <c r="O34" s="58">
        <f>E25</f>
        <v>324134.37</v>
      </c>
      <c r="P34" s="59">
        <f>IF(O34,O34/$O$40,"")</f>
        <v>9.635997570523458E-2</v>
      </c>
    </row>
    <row r="35" spans="1:33" s="25" customFormat="1" ht="30" customHeight="1" x14ac:dyDescent="0.3">
      <c r="A35" s="43" t="s">
        <v>18</v>
      </c>
      <c r="B35" s="12">
        <f t="shared" si="23"/>
        <v>23</v>
      </c>
      <c r="C35" s="8">
        <f t="shared" si="24"/>
        <v>0.14465408805031446</v>
      </c>
      <c r="D35" s="13">
        <f t="shared" si="25"/>
        <v>317325.46000000002</v>
      </c>
      <c r="E35" s="14">
        <f t="shared" si="26"/>
        <v>381890.67</v>
      </c>
      <c r="F35" s="21">
        <f t="shared" si="27"/>
        <v>0.11353000202741771</v>
      </c>
      <c r="J35" s="147" t="s">
        <v>1</v>
      </c>
      <c r="K35" s="148"/>
      <c r="L35" s="60">
        <f>G25</f>
        <v>28</v>
      </c>
      <c r="M35" s="8">
        <f>IF(L35,L35/$L$40,"")</f>
        <v>0.1761006289308176</v>
      </c>
      <c r="N35" s="61">
        <f>I25</f>
        <v>2169797.2999999998</v>
      </c>
      <c r="O35" s="61">
        <f>J25</f>
        <v>2625280.4500000002</v>
      </c>
      <c r="P35" s="59">
        <f>IF(O35,O35/$O$40,"")</f>
        <v>0.78045398388769249</v>
      </c>
    </row>
    <row r="36" spans="1:33" ht="30" customHeight="1" x14ac:dyDescent="0.3">
      <c r="A36" s="43" t="s">
        <v>19</v>
      </c>
      <c r="B36" s="12">
        <f t="shared" si="23"/>
        <v>3</v>
      </c>
      <c r="C36" s="8">
        <f t="shared" si="24"/>
        <v>1.8867924528301886E-2</v>
      </c>
      <c r="D36" s="13">
        <f t="shared" si="25"/>
        <v>130950.79000000001</v>
      </c>
      <c r="E36" s="14">
        <f t="shared" si="26"/>
        <v>158450.46000000002</v>
      </c>
      <c r="F36" s="21">
        <f t="shared" si="27"/>
        <v>4.7104793225362832E-2</v>
      </c>
      <c r="G36" s="25"/>
      <c r="J36" s="147" t="s">
        <v>2</v>
      </c>
      <c r="K36" s="148"/>
      <c r="L36" s="60">
        <f>L25</f>
        <v>129</v>
      </c>
      <c r="M36" s="8">
        <f>IF(L36,L36/$L$40,"")</f>
        <v>0.81132075471698117</v>
      </c>
      <c r="N36" s="61">
        <f>N25</f>
        <v>349033.64</v>
      </c>
      <c r="O36" s="61">
        <f>O25</f>
        <v>414371.52</v>
      </c>
      <c r="P36" s="59">
        <f>IF(O36,O36/$O$40,"")</f>
        <v>0.12318604040707294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47" t="s">
        <v>34</v>
      </c>
      <c r="K37" s="148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47" t="s">
        <v>5</v>
      </c>
      <c r="K38" s="148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47" t="s">
        <v>4</v>
      </c>
      <c r="K39" s="148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3</v>
      </c>
      <c r="C40" s="8">
        <f t="shared" si="24"/>
        <v>1.8867924528301886E-2</v>
      </c>
      <c r="D40" s="13">
        <f t="shared" si="25"/>
        <v>9205.27</v>
      </c>
      <c r="E40" s="23">
        <f t="shared" si="26"/>
        <v>11138.380000000001</v>
      </c>
      <c r="F40" s="21">
        <f t="shared" si="27"/>
        <v>3.3112626291240607E-3</v>
      </c>
      <c r="G40" s="25"/>
      <c r="J40" s="149" t="s">
        <v>0</v>
      </c>
      <c r="K40" s="150"/>
      <c r="L40" s="83">
        <f>SUM(L34:L39)</f>
        <v>159</v>
      </c>
      <c r="M40" s="17">
        <f>SUM(M34:M39)</f>
        <v>1</v>
      </c>
      <c r="N40" s="84">
        <f>SUM(N34:N39)</f>
        <v>2782578.35</v>
      </c>
      <c r="O40" s="85">
        <f>SUM(O34:O39)</f>
        <v>3363786.3400000003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11</v>
      </c>
      <c r="C41" s="8">
        <f t="shared" si="24"/>
        <v>6.9182389937106917E-2</v>
      </c>
      <c r="D41" s="13">
        <f t="shared" si="25"/>
        <v>75046.490000000005</v>
      </c>
      <c r="E41" s="23">
        <f t="shared" si="26"/>
        <v>90084.900000000009</v>
      </c>
      <c r="F41" s="21">
        <f t="shared" si="27"/>
        <v>2.6780803206424821E-2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23"/>
        <v>114</v>
      </c>
      <c r="C42" s="8">
        <f t="shared" si="24"/>
        <v>0.71698113207547165</v>
      </c>
      <c r="D42" s="13">
        <f t="shared" si="25"/>
        <v>27339.18</v>
      </c>
      <c r="E42" s="14">
        <f t="shared" si="26"/>
        <v>32741.420000000002</v>
      </c>
      <c r="F42" s="21">
        <f t="shared" si="27"/>
        <v>9.7335016825117384E-3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159</v>
      </c>
      <c r="C46" s="17">
        <f>SUM(C34:C45)</f>
        <v>1</v>
      </c>
      <c r="D46" s="18">
        <f>SUM(D34:D45)</f>
        <v>2782578.3500000006</v>
      </c>
      <c r="E46" s="18">
        <f>SUM(E34:E45)</f>
        <v>3363786.34</v>
      </c>
      <c r="F46" s="19">
        <f>SUM(F34:F45)</f>
        <v>1.0000000000000002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PARCS I JARDINS (IMPJ)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9" t="s">
        <v>6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1"/>
    </row>
    <row r="11" spans="1:31" ht="30" customHeight="1" thickBot="1" x14ac:dyDescent="0.35">
      <c r="A11" s="120" t="s">
        <v>10</v>
      </c>
      <c r="B11" s="132" t="s">
        <v>3</v>
      </c>
      <c r="C11" s="133"/>
      <c r="D11" s="133"/>
      <c r="E11" s="133"/>
      <c r="F11" s="134"/>
      <c r="G11" s="135" t="s">
        <v>1</v>
      </c>
      <c r="H11" s="136"/>
      <c r="I11" s="136"/>
      <c r="J11" s="136"/>
      <c r="K11" s="137"/>
      <c r="L11" s="106" t="s">
        <v>2</v>
      </c>
      <c r="M11" s="107"/>
      <c r="N11" s="107"/>
      <c r="O11" s="107"/>
      <c r="P11" s="107"/>
      <c r="Q11" s="138" t="s">
        <v>34</v>
      </c>
      <c r="R11" s="139"/>
      <c r="S11" s="139"/>
      <c r="T11" s="139"/>
      <c r="U11" s="140"/>
      <c r="V11" s="144" t="s">
        <v>5</v>
      </c>
      <c r="W11" s="145"/>
      <c r="X11" s="145"/>
      <c r="Y11" s="145"/>
      <c r="Z11" s="146"/>
      <c r="AA11" s="141" t="s">
        <v>4</v>
      </c>
      <c r="AB11" s="142"/>
      <c r="AC11" s="142"/>
      <c r="AD11" s="142"/>
      <c r="AE11" s="143"/>
    </row>
    <row r="12" spans="1:31" ht="39" customHeight="1" thickBot="1" x14ac:dyDescent="0.35">
      <c r="A12" s="121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4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4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35" customHeight="1" x14ac:dyDescent="0.3">
      <c r="A27" s="126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3">
      <c r="A28" s="128" t="str">
        <f>'CONTRACTACIO 1r TR 2024'!A28:Q28</f>
        <v>https://bcnroc.ajuntament.barcelona.cat/jspui/bitstream/11703/128073/5/GM_pressupost-general_2023.pdf#page=269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3">
      <c r="A29" s="122" t="s">
        <v>36</v>
      </c>
      <c r="B29" s="122"/>
      <c r="C29" s="122"/>
      <c r="D29" s="122"/>
      <c r="E29" s="122"/>
      <c r="F29" s="122"/>
      <c r="G29" s="122"/>
      <c r="H29" s="122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3" t="s">
        <v>10</v>
      </c>
      <c r="B31" s="108" t="s">
        <v>17</v>
      </c>
      <c r="C31" s="109"/>
      <c r="D31" s="109"/>
      <c r="E31" s="109"/>
      <c r="F31" s="110"/>
      <c r="G31" s="25"/>
      <c r="J31" s="114" t="s">
        <v>15</v>
      </c>
      <c r="K31" s="115"/>
      <c r="L31" s="108" t="s">
        <v>16</v>
      </c>
      <c r="M31" s="109"/>
      <c r="N31" s="109"/>
      <c r="O31" s="109"/>
      <c r="P31" s="110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4"/>
      <c r="B32" s="123"/>
      <c r="C32" s="124"/>
      <c r="D32" s="124"/>
      <c r="E32" s="124"/>
      <c r="F32" s="125"/>
      <c r="G32" s="25"/>
      <c r="J32" s="116"/>
      <c r="K32" s="117"/>
      <c r="L32" s="111"/>
      <c r="M32" s="112"/>
      <c r="N32" s="112"/>
      <c r="O32" s="112"/>
      <c r="P32" s="113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5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8"/>
      <c r="K33" s="119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51" t="s">
        <v>3</v>
      </c>
      <c r="K34" s="152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47" t="s">
        <v>1</v>
      </c>
      <c r="K35" s="148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47" t="s">
        <v>2</v>
      </c>
      <c r="K36" s="148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47" t="s">
        <v>34</v>
      </c>
      <c r="K37" s="148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47" t="s">
        <v>5</v>
      </c>
      <c r="K38" s="148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47" t="s">
        <v>4</v>
      </c>
      <c r="K39" s="148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49" t="s">
        <v>0</v>
      </c>
      <c r="K40" s="150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59</v>
      </c>
      <c r="B7" s="31" t="s">
        <v>60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PARCS I JARDINS (IMPJ)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71" t="s">
        <v>6</v>
      </c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3"/>
    </row>
    <row r="11" spans="1:31" ht="30" customHeight="1" thickBot="1" x14ac:dyDescent="0.35">
      <c r="A11" s="174" t="s">
        <v>10</v>
      </c>
      <c r="B11" s="132" t="s">
        <v>3</v>
      </c>
      <c r="C11" s="133"/>
      <c r="D11" s="133"/>
      <c r="E11" s="133"/>
      <c r="F11" s="134"/>
      <c r="G11" s="135" t="s">
        <v>1</v>
      </c>
      <c r="H11" s="136"/>
      <c r="I11" s="136"/>
      <c r="J11" s="136"/>
      <c r="K11" s="137"/>
      <c r="L11" s="106" t="s">
        <v>2</v>
      </c>
      <c r="M11" s="107"/>
      <c r="N11" s="107"/>
      <c r="O11" s="107"/>
      <c r="P11" s="107"/>
      <c r="Q11" s="138" t="s">
        <v>34</v>
      </c>
      <c r="R11" s="139"/>
      <c r="S11" s="139"/>
      <c r="T11" s="139"/>
      <c r="U11" s="140"/>
      <c r="V11" s="141" t="s">
        <v>4</v>
      </c>
      <c r="W11" s="142"/>
      <c r="X11" s="142"/>
      <c r="Y11" s="142"/>
      <c r="Z11" s="143"/>
      <c r="AA11" s="144" t="s">
        <v>5</v>
      </c>
      <c r="AB11" s="145"/>
      <c r="AC11" s="145"/>
      <c r="AD11" s="145"/>
      <c r="AE11" s="146"/>
    </row>
    <row r="12" spans="1:31" ht="39" customHeight="1" thickBot="1" x14ac:dyDescent="0.35">
      <c r="A12" s="175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19</v>
      </c>
      <c r="H13" s="20">
        <f t="shared" ref="H13:H24" si="2">IF(G13,G13/$G$25,"")</f>
        <v>0.15573770491803279</v>
      </c>
      <c r="I13" s="10">
        <f>'CONTRACTACIO 1r TR 2024'!I13+'CONTRACTACIO 2n TR 2024'!I13+'CONTRACTACIO 3r TR 2024'!I13+'CONTRACTACIO 4t TR 2024'!I13</f>
        <v>13760553.32</v>
      </c>
      <c r="J13" s="10">
        <f>'CONTRACTACIO 1r TR 2024'!J13+'CONTRACTACIO 2n TR 2024'!J13+'CONTRACTACIO 3r TR 2024'!J13+'CONTRACTACIO 4t TR 2024'!J13</f>
        <v>16650269.530000001</v>
      </c>
      <c r="K13" s="21">
        <f t="shared" ref="K13:K24" si="3">IF(J13,J13/$J$25,"")</f>
        <v>0.96470467516412628</v>
      </c>
      <c r="L13" s="9">
        <f>'CONTRACTACIO 1r TR 2024'!L13+'CONTRACTACIO 2n TR 2024'!L13+'CONTRACTACIO 3r TR 2024'!L13+'CONTRACTACIO 4t TR 2024'!L13</f>
        <v>11</v>
      </c>
      <c r="M13" s="20">
        <f t="shared" ref="M13:M24" si="4">IF(L13,L13/$L$25,"")</f>
        <v>3.6065573770491806E-2</v>
      </c>
      <c r="N13" s="10">
        <f>'CONTRACTACIO 1r TR 2024'!N13+'CONTRACTACIO 2n TR 2024'!N13+'CONTRACTACIO 3r TR 2024'!N13+'CONTRACTACIO 4t TR 2024'!N13</f>
        <v>2590309.17</v>
      </c>
      <c r="O13" s="10">
        <f>'CONTRACTACIO 1r TR 2024'!O13+'CONTRACTACIO 2n TR 2024'!O13+'CONTRACTACIO 3r TR 2024'!O13+'CONTRACTACIO 4t TR 2024'!O13</f>
        <v>3114836.49</v>
      </c>
      <c r="P13" s="21">
        <f t="shared" ref="P13:P24" si="5">IF(O13,O13/$O$25,"")</f>
        <v>0.88847798040173687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4">
      <c r="A14" s="43" t="s">
        <v>18</v>
      </c>
      <c r="B14" s="9">
        <f>'CONTRACTACIO 1r TR 2024'!B14+'CONTRACTACIO 2n TR 2024'!B14+'CONTRACTACIO 3r TR 2024'!B14+'CONTRACTACIO 4t TR 2024'!B14</f>
        <v>1</v>
      </c>
      <c r="C14" s="20">
        <f t="shared" si="0"/>
        <v>0.2</v>
      </c>
      <c r="D14" s="13">
        <f>'CONTRACTACIO 1r TR 2024'!D14+'CONTRACTACIO 2n TR 2024'!D14+'CONTRACTACIO 3r TR 2024'!D14+'CONTRACTACIO 4t TR 2024'!D14</f>
        <v>234199.98</v>
      </c>
      <c r="E14" s="13">
        <f>'CONTRACTACIO 1r TR 2024'!E14+'CONTRACTACIO 2n TR 2024'!E14+'CONTRACTACIO 3r TR 2024'!E14+'CONTRACTACIO 4t TR 2024'!E14</f>
        <v>288381.98</v>
      </c>
      <c r="F14" s="21">
        <f t="shared" si="1"/>
        <v>0.7746505084458567</v>
      </c>
      <c r="G14" s="9">
        <f>'CONTRACTACIO 1r TR 2024'!G14+'CONTRACTACIO 2n TR 2024'!G14+'CONTRACTACIO 3r TR 2024'!G14+'CONTRACTACIO 4t TR 2024'!G14</f>
        <v>6</v>
      </c>
      <c r="H14" s="20">
        <f t="shared" si="2"/>
        <v>4.9180327868852458E-2</v>
      </c>
      <c r="I14" s="13">
        <f>'CONTRACTACIO 1r TR 2024'!I14+'CONTRACTACIO 2n TR 2024'!I14+'CONTRACTACIO 3r TR 2024'!I14+'CONTRACTACIO 4t TR 2024'!I14</f>
        <v>179806.18</v>
      </c>
      <c r="J14" s="13">
        <f>'CONTRACTACIO 1r TR 2024'!J14+'CONTRACTACIO 2n TR 2024'!J14+'CONTRACTACIO 3r TR 2024'!J14+'CONTRACTACIO 4t TR 2024'!J14</f>
        <v>217565.48</v>
      </c>
      <c r="K14" s="21">
        <f t="shared" si="3"/>
        <v>1.2605587875449078E-2</v>
      </c>
      <c r="L14" s="9">
        <f>'CONTRACTACIO 1r TR 2024'!L14+'CONTRACTACIO 2n TR 2024'!L14+'CONTRACTACIO 3r TR 2024'!L14+'CONTRACTACIO 4t TR 2024'!L14</f>
        <v>22</v>
      </c>
      <c r="M14" s="20">
        <f t="shared" si="4"/>
        <v>7.2131147540983612E-2</v>
      </c>
      <c r="N14" s="13">
        <f>'CONTRACTACIO 1r TR 2024'!N14+'CONTRACTACIO 2n TR 2024'!N14+'CONTRACTACIO 3r TR 2024'!N14+'CONTRACTACIO 4t TR 2024'!N14</f>
        <v>71181.3</v>
      </c>
      <c r="O14" s="13">
        <f>'CONTRACTACIO 1r TR 2024'!O14+'CONTRACTACIO 2n TR 2024'!O14+'CONTRACTACIO 3r TR 2024'!O14+'CONTRACTACIO 4t TR 2024'!O14</f>
        <v>79056.23</v>
      </c>
      <c r="P14" s="21">
        <f t="shared" si="5"/>
        <v>2.2550050313740608E-2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8</v>
      </c>
      <c r="H15" s="20">
        <f t="shared" si="2"/>
        <v>6.5573770491803282E-2</v>
      </c>
      <c r="I15" s="13">
        <f>'CONTRACTACIO 1r TR 2024'!I15+'CONTRACTACIO 2n TR 2024'!I15+'CONTRACTACIO 3r TR 2024'!I15+'CONTRACTACIO 4t TR 2024'!I15</f>
        <v>178240.3</v>
      </c>
      <c r="J15" s="13">
        <f>'CONTRACTACIO 1r TR 2024'!J15+'CONTRACTACIO 2n TR 2024'!J15+'CONTRACTACIO 3r TR 2024'!J15+'CONTRACTACIO 4t TR 2024'!J15</f>
        <v>207749.35</v>
      </c>
      <c r="K15" s="21">
        <f t="shared" si="3"/>
        <v>1.2036848343277741E-2</v>
      </c>
      <c r="L15" s="9">
        <f>'CONTRACTACIO 1r TR 2024'!L15+'CONTRACTACIO 2n TR 2024'!L15+'CONTRACTACIO 3r TR 2024'!L15+'CONTRACTACIO 4t TR 2024'!L15</f>
        <v>3</v>
      </c>
      <c r="M15" s="20">
        <f t="shared" si="4"/>
        <v>9.8360655737704927E-3</v>
      </c>
      <c r="N15" s="13">
        <f>'CONTRACTACIO 1r TR 2024'!N15+'CONTRACTACIO 2n TR 2024'!N15+'CONTRACTACIO 3r TR 2024'!N15+'CONTRACTACIO 4t TR 2024'!N15</f>
        <v>123417.04000000001</v>
      </c>
      <c r="O15" s="13">
        <f>'CONTRACTACIO 1r TR 2024'!O15+'CONTRACTACIO 2n TR 2024'!O15+'CONTRACTACIO 3r TR 2024'!O15+'CONTRACTACIO 4t TR 2024'!O15</f>
        <v>149334.62</v>
      </c>
      <c r="P15" s="21">
        <f t="shared" si="5"/>
        <v>4.2596303853388078E-2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4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4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1</v>
      </c>
      <c r="H19" s="20">
        <f t="shared" si="2"/>
        <v>8.1967213114754103E-3</v>
      </c>
      <c r="I19" s="13">
        <f>'CONTRACTACIO 1r TR 2024'!I19+'CONTRACTACIO 2n TR 2024'!I19+'CONTRACTACIO 3r TR 2024'!I19+'CONTRACTACIO 4t TR 2024'!I19</f>
        <v>5900</v>
      </c>
      <c r="J19" s="13">
        <f>'CONTRACTACIO 1r TR 2024'!J19+'CONTRACTACIO 2n TR 2024'!J19+'CONTRACTACIO 3r TR 2024'!J19+'CONTRACTACIO 4t TR 2024'!J19</f>
        <v>6490</v>
      </c>
      <c r="K19" s="21">
        <f t="shared" si="3"/>
        <v>3.7602594543796424E-4</v>
      </c>
      <c r="L19" s="9">
        <f>'CONTRACTACIO 1r TR 2024'!L19+'CONTRACTACIO 2n TR 2024'!L19+'CONTRACTACIO 3r TR 2024'!L19+'CONTRACTACIO 4t TR 2024'!L19</f>
        <v>5</v>
      </c>
      <c r="M19" s="20">
        <f t="shared" si="4"/>
        <v>1.6393442622950821E-2</v>
      </c>
      <c r="N19" s="13">
        <f>'CONTRACTACIO 1r TR 2024'!N19+'CONTRACTACIO 2n TR 2024'!N19+'CONTRACTACIO 3r TR 2024'!N19+'CONTRACTACIO 4t TR 2024'!N19</f>
        <v>21645.97</v>
      </c>
      <c r="O19" s="13">
        <f>'CONTRACTACIO 1r TR 2024'!O19+'CONTRACTACIO 2n TR 2024'!O19+'CONTRACTACIO 3r TR 2024'!O19+'CONTRACTACIO 4t TR 2024'!O19</f>
        <v>26191.63</v>
      </c>
      <c r="P19" s="21">
        <f t="shared" si="5"/>
        <v>7.4709175266627053E-3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1</v>
      </c>
      <c r="AB19" s="20">
        <f t="shared" si="10"/>
        <v>0.33333333333333331</v>
      </c>
      <c r="AC19" s="13">
        <f>'CONTRACTACIO 1r TR 2024'!X19+'CONTRACTACIO 2n TR 2024'!X19+'CONTRACTACIO 3r TR 2024'!X19+'CONTRACTACIO 4t TR 2024'!X19</f>
        <v>544710.6</v>
      </c>
      <c r="AD19" s="13">
        <f>'CONTRACTACIO 1r TR 2024'!Y19+'CONTRACTACIO 2n TR 2024'!Y19+'CONTRACTACIO 3r TR 2024'!Y19+'CONTRACTACIO 4t TR 2024'!Y19</f>
        <v>544710.6</v>
      </c>
      <c r="AE19" s="21">
        <f t="shared" si="11"/>
        <v>0.96812721345707253</v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4</v>
      </c>
      <c r="C20" s="20">
        <f t="shared" si="0"/>
        <v>0.8</v>
      </c>
      <c r="D20" s="13">
        <f>'CONTRACTACIO 1r TR 2024'!D20+'CONTRACTACIO 2n TR 2024'!D20+'CONTRACTACIO 3r TR 2024'!D20+'CONTRACTACIO 4t TR 2024'!D20</f>
        <v>69331.97</v>
      </c>
      <c r="E20" s="13">
        <f>'CONTRACTACIO 1r TR 2024'!E20+'CONTRACTACIO 2n TR 2024'!E20+'CONTRACTACIO 3r TR 2024'!E20+'CONTRACTACIO 4t TR 2024'!E20</f>
        <v>83891.68</v>
      </c>
      <c r="F20" s="21">
        <f t="shared" si="1"/>
        <v>0.22534949155414324</v>
      </c>
      <c r="G20" s="9">
        <f>'CONTRACTACIO 1r TR 2024'!G20+'CONTRACTACIO 2n TR 2024'!G20+'CONTRACTACIO 3r TR 2024'!G20+'CONTRACTACIO 4t TR 2024'!G20</f>
        <v>27</v>
      </c>
      <c r="H20" s="20">
        <f t="shared" si="2"/>
        <v>0.22131147540983606</v>
      </c>
      <c r="I20" s="13">
        <f>'CONTRACTACIO 1r TR 2024'!I20+'CONTRACTACIO 2n TR 2024'!I20+'CONTRACTACIO 3r TR 2024'!I20+'CONTRACTACIO 4t TR 2024'!I20</f>
        <v>117651.03</v>
      </c>
      <c r="J20" s="13">
        <f>'CONTRACTACIO 1r TR 2024'!J20+'CONTRACTACIO 2n TR 2024'!J20+'CONTRACTACIO 3r TR 2024'!J20+'CONTRACTACIO 4t TR 2024'!J20</f>
        <v>140991.79999999999</v>
      </c>
      <c r="K20" s="21">
        <f t="shared" si="3"/>
        <v>8.168963774114078E-3</v>
      </c>
      <c r="L20" s="9">
        <f>'CONTRACTACIO 1r TR 2024'!L20+'CONTRACTACIO 2n TR 2024'!L20+'CONTRACTACIO 3r TR 2024'!L20+'CONTRACTACIO 4t TR 2024'!L20</f>
        <v>12</v>
      </c>
      <c r="M20" s="20">
        <f t="shared" si="4"/>
        <v>3.9344262295081971E-2</v>
      </c>
      <c r="N20" s="13">
        <f>'CONTRACTACIO 1r TR 2024'!N20+'CONTRACTACIO 2n TR 2024'!N20+'CONTRACTACIO 3r TR 2024'!N20+'CONTRACTACIO 4t TR 2024'!N20</f>
        <v>58723.08</v>
      </c>
      <c r="O20" s="13">
        <f>'CONTRACTACIO 1r TR 2024'!O20+'CONTRACTACIO 2n TR 2024'!O20+'CONTRACTACIO 3r TR 2024'!O20+'CONTRACTACIO 4t TR 2024'!O20</f>
        <v>69754.7</v>
      </c>
      <c r="P20" s="21">
        <f t="shared" si="5"/>
        <v>1.9896875864430695E-2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2</v>
      </c>
      <c r="AB20" s="20">
        <f t="shared" si="10"/>
        <v>0.66666666666666663</v>
      </c>
      <c r="AC20" s="13">
        <f>'CONTRACTACIO 1r TR 2024'!X20+'CONTRACTACIO 2n TR 2024'!X20+'CONTRACTACIO 3r TR 2024'!X20+'CONTRACTACIO 4t TR 2024'!X20</f>
        <v>16033.45</v>
      </c>
      <c r="AD20" s="13">
        <f>'CONTRACTACIO 1r TR 2024'!Y20+'CONTRACTACIO 2n TR 2024'!Y20+'CONTRACTACIO 3r TR 2024'!Y20+'CONTRACTACIO 4t TR 2024'!Y20</f>
        <v>17933.02</v>
      </c>
      <c r="AE20" s="21">
        <f t="shared" si="11"/>
        <v>3.1872786542927474E-2</v>
      </c>
    </row>
    <row r="21" spans="1:31" s="42" customFormat="1" ht="39.9" customHeight="1" x14ac:dyDescent="0.3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59</v>
      </c>
      <c r="H21" s="20">
        <f t="shared" si="2"/>
        <v>0.48360655737704916</v>
      </c>
      <c r="I21" s="13">
        <f>'CONTRACTACIO 1r TR 2024'!I21+'CONTRACTACIO 2n TR 2024'!I21+'CONTRACTACIO 3r TR 2024'!I21+'CONTRACTACIO 4t TR 2024'!I21</f>
        <v>28320.03</v>
      </c>
      <c r="J21" s="13">
        <f>'CONTRACTACIO 1r TR 2024'!J21+'CONTRACTACIO 2n TR 2024'!J21+'CONTRACTACIO 3r TR 2024'!J21+'CONTRACTACIO 4t TR 2024'!J21</f>
        <v>32586.17</v>
      </c>
      <c r="K21" s="21">
        <f t="shared" si="3"/>
        <v>1.8880193193300812E-3</v>
      </c>
      <c r="L21" s="9">
        <f>'CONTRACTACIO 1r TR 2024'!L21+'CONTRACTACIO 2n TR 2024'!L21+'CONTRACTACIO 3r TR 2024'!L21+'CONTRACTACIO 4t TR 2024'!L21</f>
        <v>252</v>
      </c>
      <c r="M21" s="20">
        <f t="shared" si="4"/>
        <v>0.82622950819672136</v>
      </c>
      <c r="N21" s="13">
        <f>'CONTRACTACIO 1r TR 2024'!N21+'CONTRACTACIO 2n TR 2024'!N21+'CONTRACTACIO 3r TR 2024'!N21+'CONTRACTACIO 4t TR 2024'!N21</f>
        <v>55820.61</v>
      </c>
      <c r="O21" s="13">
        <f>'CONTRACTACIO 1r TR 2024'!O21+'CONTRACTACIO 2n TR 2024'!O21+'CONTRACTACIO 3r TR 2024'!O21+'CONTRACTACIO 4t TR 2024'!O21</f>
        <v>66638.02</v>
      </c>
      <c r="P21" s="21">
        <f t="shared" si="5"/>
        <v>1.9007872040041032E-2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2</v>
      </c>
      <c r="H23" s="66">
        <f t="shared" si="2"/>
        <v>1.6393442622950821E-2</v>
      </c>
      <c r="I23" s="77">
        <f>'CONTRACTACIO 1r TR 2024'!I23+'CONTRACTACIO 2n TR 2024'!I23+'CONTRACTACIO 3r TR 2024'!I23+'CONTRACTACIO 4t TR 2024'!I23</f>
        <v>3795</v>
      </c>
      <c r="J23" s="78">
        <f>'CONTRACTACIO 1r TR 2024'!J23+'CONTRACTACIO 2n TR 2024'!J23+'CONTRACTACIO 3r TR 2024'!J23+'CONTRACTACIO 4t TR 2024'!J23</f>
        <v>3795</v>
      </c>
      <c r="K23" s="67">
        <f t="shared" si="3"/>
        <v>2.1987957826457232E-4</v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5</v>
      </c>
      <c r="C25" s="17">
        <f t="shared" si="12"/>
        <v>1</v>
      </c>
      <c r="D25" s="18">
        <f t="shared" si="12"/>
        <v>303531.95</v>
      </c>
      <c r="E25" s="18">
        <f t="shared" si="12"/>
        <v>372273.66</v>
      </c>
      <c r="F25" s="19">
        <f t="shared" si="12"/>
        <v>1</v>
      </c>
      <c r="G25" s="16">
        <f t="shared" si="12"/>
        <v>122</v>
      </c>
      <c r="H25" s="17">
        <f t="shared" si="12"/>
        <v>1</v>
      </c>
      <c r="I25" s="18">
        <f t="shared" si="12"/>
        <v>14274265.859999999</v>
      </c>
      <c r="J25" s="18">
        <f t="shared" si="12"/>
        <v>17259447.330000006</v>
      </c>
      <c r="K25" s="19">
        <f t="shared" si="12"/>
        <v>0.99999999999999978</v>
      </c>
      <c r="L25" s="16">
        <f t="shared" si="12"/>
        <v>305</v>
      </c>
      <c r="M25" s="17">
        <f t="shared" si="12"/>
        <v>1</v>
      </c>
      <c r="N25" s="18">
        <f t="shared" si="12"/>
        <v>2921097.17</v>
      </c>
      <c r="O25" s="18">
        <f t="shared" si="12"/>
        <v>3505811.6900000004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3</v>
      </c>
      <c r="AB25" s="17">
        <f t="shared" si="12"/>
        <v>1</v>
      </c>
      <c r="AC25" s="18">
        <f t="shared" si="12"/>
        <v>560744.04999999993</v>
      </c>
      <c r="AD25" s="18">
        <f t="shared" si="12"/>
        <v>562643.62</v>
      </c>
      <c r="AE25" s="19">
        <f t="shared" si="12"/>
        <v>1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35" customHeight="1" x14ac:dyDescent="0.3">
      <c r="A27" s="126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3">
      <c r="A28" s="128" t="str">
        <f>'CONTRACTACIO 1r TR 2024'!A28:Q28</f>
        <v>https://bcnroc.ajuntament.barcelona.cat/jspui/bitstream/11703/128073/5/GM_pressupost-general_2023.pdf#page=269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3">
      <c r="A29" s="122" t="s">
        <v>36</v>
      </c>
      <c r="B29" s="122"/>
      <c r="C29" s="122"/>
      <c r="D29" s="122"/>
      <c r="E29" s="122"/>
      <c r="F29" s="122"/>
      <c r="G29" s="122"/>
      <c r="H29" s="122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3" t="s">
        <v>10</v>
      </c>
      <c r="B31" s="156" t="s">
        <v>17</v>
      </c>
      <c r="C31" s="157"/>
      <c r="D31" s="157"/>
      <c r="E31" s="157"/>
      <c r="F31" s="158"/>
      <c r="G31" s="25"/>
      <c r="H31" s="54"/>
      <c r="I31" s="54"/>
      <c r="J31" s="162" t="s">
        <v>15</v>
      </c>
      <c r="K31" s="163"/>
      <c r="L31" s="156" t="s">
        <v>16</v>
      </c>
      <c r="M31" s="157"/>
      <c r="N31" s="157"/>
      <c r="O31" s="157"/>
      <c r="P31" s="158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54"/>
      <c r="B32" s="159"/>
      <c r="C32" s="160"/>
      <c r="D32" s="160"/>
      <c r="E32" s="160"/>
      <c r="F32" s="161"/>
      <c r="G32" s="25"/>
      <c r="J32" s="164"/>
      <c r="K32" s="165"/>
      <c r="L32" s="168"/>
      <c r="M32" s="169"/>
      <c r="N32" s="169"/>
      <c r="O32" s="169"/>
      <c r="P32" s="170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35" customHeight="1" thickBot="1" x14ac:dyDescent="0.35">
      <c r="A33" s="155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66"/>
      <c r="K33" s="167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">
      <c r="A34" s="41" t="s">
        <v>25</v>
      </c>
      <c r="B34" s="9">
        <f t="shared" ref="B34:B43" si="13">B13+G13+L13+Q13+V13+AA13</f>
        <v>30</v>
      </c>
      <c r="C34" s="8">
        <f t="shared" ref="C34:C40" si="14">IF(B34,B34/$B$46,"")</f>
        <v>6.8965517241379309E-2</v>
      </c>
      <c r="D34" s="10">
        <f t="shared" ref="D34:D43" si="15">D13+I13+N13+S13+X13+AC13</f>
        <v>16350862.49</v>
      </c>
      <c r="E34" s="11">
        <f t="shared" ref="E34:E43" si="16">E13+J13+O13+T13+Y13+AD13</f>
        <v>19765106.020000003</v>
      </c>
      <c r="F34" s="21">
        <f t="shared" ref="F34:F40" si="17">IF(E34,E34/$E$46,"")</f>
        <v>0.91082697885731001</v>
      </c>
      <c r="J34" s="151" t="s">
        <v>3</v>
      </c>
      <c r="K34" s="152"/>
      <c r="L34" s="57">
        <f>B25</f>
        <v>5</v>
      </c>
      <c r="M34" s="8">
        <f t="shared" ref="M34:M39" si="18">IF(L34,L34/$L$40,"")</f>
        <v>1.1494252873563218E-2</v>
      </c>
      <c r="N34" s="58">
        <f>D25</f>
        <v>303531.95</v>
      </c>
      <c r="O34" s="58">
        <f>E25</f>
        <v>372273.66</v>
      </c>
      <c r="P34" s="59">
        <f t="shared" ref="P34:P39" si="19">IF(O34,O34/$O$40,"")</f>
        <v>1.7155328825600363E-2</v>
      </c>
    </row>
    <row r="35" spans="1:33" s="25" customFormat="1" ht="30" customHeight="1" x14ac:dyDescent="0.3">
      <c r="A35" s="43" t="s">
        <v>18</v>
      </c>
      <c r="B35" s="12">
        <f t="shared" si="13"/>
        <v>29</v>
      </c>
      <c r="C35" s="8">
        <f t="shared" si="14"/>
        <v>6.6666666666666666E-2</v>
      </c>
      <c r="D35" s="13">
        <f t="shared" si="15"/>
        <v>485187.46</v>
      </c>
      <c r="E35" s="14">
        <f t="shared" si="16"/>
        <v>585003.68999999994</v>
      </c>
      <c r="F35" s="21">
        <f t="shared" si="17"/>
        <v>2.6958476369613633E-2</v>
      </c>
      <c r="J35" s="147" t="s">
        <v>1</v>
      </c>
      <c r="K35" s="148"/>
      <c r="L35" s="60">
        <f>G25</f>
        <v>122</v>
      </c>
      <c r="M35" s="8">
        <f t="shared" si="18"/>
        <v>0.28045977011494255</v>
      </c>
      <c r="N35" s="61">
        <f>I25</f>
        <v>14274265.859999999</v>
      </c>
      <c r="O35" s="61">
        <f>J25</f>
        <v>17259447.330000006</v>
      </c>
      <c r="P35" s="59">
        <f t="shared" si="19"/>
        <v>0.7953597745655181</v>
      </c>
    </row>
    <row r="36" spans="1:33" s="25" customFormat="1" ht="30" customHeight="1" x14ac:dyDescent="0.3">
      <c r="A36" s="43" t="s">
        <v>19</v>
      </c>
      <c r="B36" s="12">
        <f t="shared" si="13"/>
        <v>11</v>
      </c>
      <c r="C36" s="8">
        <f t="shared" si="14"/>
        <v>2.528735632183908E-2</v>
      </c>
      <c r="D36" s="13">
        <f t="shared" si="15"/>
        <v>301657.33999999997</v>
      </c>
      <c r="E36" s="14">
        <f t="shared" si="16"/>
        <v>357083.97</v>
      </c>
      <c r="F36" s="21">
        <f t="shared" si="17"/>
        <v>1.6455348798249159E-2</v>
      </c>
      <c r="J36" s="147" t="s">
        <v>2</v>
      </c>
      <c r="K36" s="148"/>
      <c r="L36" s="60">
        <f>L25</f>
        <v>305</v>
      </c>
      <c r="M36" s="8">
        <f t="shared" si="18"/>
        <v>0.70114942528735635</v>
      </c>
      <c r="N36" s="61">
        <f>N25</f>
        <v>2921097.17</v>
      </c>
      <c r="O36" s="61">
        <f>O25</f>
        <v>3505811.6900000004</v>
      </c>
      <c r="P36" s="59">
        <f t="shared" si="19"/>
        <v>0.16155682984013356</v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47" t="s">
        <v>34</v>
      </c>
      <c r="K37" s="148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47" t="s">
        <v>5</v>
      </c>
      <c r="K38" s="148"/>
      <c r="L38" s="60">
        <f>AA25</f>
        <v>3</v>
      </c>
      <c r="M38" s="8">
        <f t="shared" si="18"/>
        <v>6.8965517241379309E-3</v>
      </c>
      <c r="N38" s="61">
        <f>AC25</f>
        <v>560744.04999999993</v>
      </c>
      <c r="O38" s="61">
        <f>AD25</f>
        <v>562643.62</v>
      </c>
      <c r="P38" s="59">
        <f t="shared" si="19"/>
        <v>2.5928066768747857E-2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47" t="s">
        <v>4</v>
      </c>
      <c r="K39" s="148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7</v>
      </c>
      <c r="C40" s="8">
        <f t="shared" si="14"/>
        <v>1.6091954022988506E-2</v>
      </c>
      <c r="D40" s="13">
        <f t="shared" si="15"/>
        <v>572256.56999999995</v>
      </c>
      <c r="E40" s="23">
        <f t="shared" si="16"/>
        <v>577392.23</v>
      </c>
      <c r="F40" s="21">
        <f t="shared" si="17"/>
        <v>2.6607720693955832E-2</v>
      </c>
      <c r="G40" s="25"/>
      <c r="H40" s="25"/>
      <c r="I40" s="25"/>
      <c r="J40" s="149" t="s">
        <v>0</v>
      </c>
      <c r="K40" s="150"/>
      <c r="L40" s="83">
        <f>SUM(L34:L39)</f>
        <v>435</v>
      </c>
      <c r="M40" s="17">
        <f>SUM(M34:M39)</f>
        <v>1</v>
      </c>
      <c r="N40" s="84">
        <f>SUM(N34:N39)</f>
        <v>18059639.029999997</v>
      </c>
      <c r="O40" s="85">
        <f>SUM(O34:O39)</f>
        <v>21700176.300000008</v>
      </c>
      <c r="P40" s="86">
        <f>SUM(P34:P39)</f>
        <v>0.99999999999999978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45</v>
      </c>
      <c r="C41" s="8">
        <f>IF(B41,B41/$B$46,"")</f>
        <v>0.10344827586206896</v>
      </c>
      <c r="D41" s="13">
        <f t="shared" si="15"/>
        <v>261739.53000000003</v>
      </c>
      <c r="E41" s="23">
        <f t="shared" si="16"/>
        <v>312571.2</v>
      </c>
      <c r="F41" s="21">
        <f>IF(E41,E41/$E$46,"")</f>
        <v>1.4404085740077602E-2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311</v>
      </c>
      <c r="C42" s="8">
        <f>IF(B42,B42/$B$46,"")</f>
        <v>0.71494252873563213</v>
      </c>
      <c r="D42" s="13">
        <f t="shared" si="15"/>
        <v>84140.64</v>
      </c>
      <c r="E42" s="14">
        <f t="shared" si="16"/>
        <v>99224.19</v>
      </c>
      <c r="F42" s="21">
        <f>IF(E42,E42/$E$46,"")</f>
        <v>4.5725061689936581E-3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 t="shared" ref="B44" si="20">B23+G23+L23+Q23+V23+AA23</f>
        <v>2</v>
      </c>
      <c r="C44" s="8">
        <f>IF(B44,B44/$B$46,"")</f>
        <v>4.5977011494252873E-3</v>
      </c>
      <c r="D44" s="13">
        <f t="shared" ref="D44" si="21">D23+I23+N23+S23+X23+AC23</f>
        <v>3795</v>
      </c>
      <c r="E44" s="14">
        <f t="shared" ref="E44" si="22">E23+J23+O23+T23+Y23+AD23</f>
        <v>3795</v>
      </c>
      <c r="F44" s="21">
        <f>IF(E44,E44/$E$46,"")</f>
        <v>1.7488337180007147E-4</v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435</v>
      </c>
      <c r="C46" s="17">
        <f>SUM(C34:C45)</f>
        <v>0.99999999999999989</v>
      </c>
      <c r="D46" s="18">
        <f>SUM(D34:D45)</f>
        <v>18059639.030000001</v>
      </c>
      <c r="E46" s="18">
        <f>SUM(E34:E45)</f>
        <v>21700176.300000004</v>
      </c>
      <c r="F46" s="19">
        <f>SUM(F34:F45)</f>
        <v>0.99999999999999989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2025-01-16T13:15:45Z</dcterms:modified>
</cp:coreProperties>
</file>