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SEMESA\"/>
    </mc:Choice>
  </mc:AlternateContent>
  <xr:revisionPtr revIDLastSave="0" documentId="13_ncr:1_{B9AC67D0-BA23-4D0A-9071-F02BB389A842}" xr6:coauthVersionLast="47" xr6:coauthVersionMax="47" xr10:uidLastSave="{00000000-0000-0000-0000-000000000000}"/>
  <bookViews>
    <workbookView xWindow="-60" yWindow="-60" windowWidth="28920" windowHeight="15720" tabRatio="700" firstSheet="2" activeTab="4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/>
  <c r="E44" i="4"/>
  <c r="F44" i="4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AD23" i="7"/>
  <c r="AE23" i="7" s="1"/>
  <c r="AC23" i="7"/>
  <c r="AA23" i="7"/>
  <c r="AB23" i="7"/>
  <c r="Y23" i="7"/>
  <c r="Z23" i="7"/>
  <c r="X23" i="7"/>
  <c r="V23" i="7"/>
  <c r="W23" i="7" s="1"/>
  <c r="T23" i="7"/>
  <c r="U23" i="7" s="1"/>
  <c r="S23" i="7"/>
  <c r="Q23" i="7"/>
  <c r="R23" i="7"/>
  <c r="O23" i="7"/>
  <c r="P23" i="7"/>
  <c r="N23" i="7"/>
  <c r="L23" i="7"/>
  <c r="M23" i="7"/>
  <c r="J23" i="7"/>
  <c r="E44" i="7" s="1"/>
  <c r="I23" i="7"/>
  <c r="G23" i="7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/>
  <c r="X22" i="7"/>
  <c r="V22" i="7"/>
  <c r="W22" i="7"/>
  <c r="T22" i="7"/>
  <c r="U22" i="7"/>
  <c r="S22" i="7"/>
  <c r="Q22" i="7"/>
  <c r="R22" i="7"/>
  <c r="O22" i="7"/>
  <c r="P22" i="7" s="1"/>
  <c r="N22" i="7"/>
  <c r="D43" i="7" s="1"/>
  <c r="L22" i="7"/>
  <c r="M22" i="7" s="1"/>
  <c r="J22" i="7"/>
  <c r="I22" i="7"/>
  <c r="G22" i="7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/>
  <c r="AE22" i="1"/>
  <c r="AB22" i="1"/>
  <c r="Z22" i="1"/>
  <c r="W22" i="1"/>
  <c r="U22" i="1"/>
  <c r="R22" i="1"/>
  <c r="P22" i="1"/>
  <c r="M22" i="1"/>
  <c r="E43" i="7"/>
  <c r="F43" i="7" s="1"/>
  <c r="C13" i="4"/>
  <c r="B25" i="1"/>
  <c r="B16" i="7"/>
  <c r="C16" i="7"/>
  <c r="D16" i="7"/>
  <c r="J24" i="7"/>
  <c r="E24" i="7"/>
  <c r="O24" i="7"/>
  <c r="P24" i="7"/>
  <c r="T24" i="7"/>
  <c r="U24" i="7" s="1"/>
  <c r="Y24" i="7"/>
  <c r="E45" i="7" s="1"/>
  <c r="F45" i="7" s="1"/>
  <c r="Z24" i="7"/>
  <c r="AD24" i="7"/>
  <c r="AE24" i="7" s="1"/>
  <c r="E13" i="7"/>
  <c r="J13" i="7"/>
  <c r="O13" i="7"/>
  <c r="T13" i="7"/>
  <c r="Y13" i="7"/>
  <c r="Z13" i="7"/>
  <c r="AD13" i="7"/>
  <c r="AE13" i="7" s="1"/>
  <c r="E20" i="7"/>
  <c r="J20" i="7"/>
  <c r="O20" i="7"/>
  <c r="AD20" i="7"/>
  <c r="T20" i="7"/>
  <c r="U20" i="7" s="1"/>
  <c r="Y20" i="7"/>
  <c r="E21" i="7"/>
  <c r="J21" i="7"/>
  <c r="O21" i="7"/>
  <c r="AD21" i="7"/>
  <c r="T21" i="7"/>
  <c r="U21" i="7" s="1"/>
  <c r="Y21" i="7"/>
  <c r="Y25" i="7" s="1"/>
  <c r="O39" i="7" s="1"/>
  <c r="P39" i="7" s="1"/>
  <c r="J14" i="7"/>
  <c r="K14" i="7" s="1"/>
  <c r="O14" i="7"/>
  <c r="E14" i="7"/>
  <c r="T14" i="7"/>
  <c r="U14" i="7" s="1"/>
  <c r="Y14" i="7"/>
  <c r="AD14" i="7"/>
  <c r="AE14" i="7" s="1"/>
  <c r="J15" i="7"/>
  <c r="O15" i="7"/>
  <c r="E15" i="7"/>
  <c r="T15" i="7"/>
  <c r="T25" i="7" s="1"/>
  <c r="O37" i="7" s="1"/>
  <c r="P37" i="7" s="1"/>
  <c r="U15" i="7"/>
  <c r="Y15" i="7"/>
  <c r="Z15" i="7" s="1"/>
  <c r="AD15" i="7"/>
  <c r="AE15" i="7" s="1"/>
  <c r="J16" i="7"/>
  <c r="O16" i="7"/>
  <c r="E16" i="7"/>
  <c r="F16" i="7"/>
  <c r="T16" i="7"/>
  <c r="Y16" i="7"/>
  <c r="AD16" i="7"/>
  <c r="AE16" i="7" s="1"/>
  <c r="J17" i="7"/>
  <c r="K17" i="7" s="1"/>
  <c r="O17" i="7"/>
  <c r="E17" i="7"/>
  <c r="F17" i="7" s="1"/>
  <c r="T17" i="7"/>
  <c r="U17" i="7" s="1"/>
  <c r="Y17" i="7"/>
  <c r="Z17" i="7"/>
  <c r="AD17" i="7"/>
  <c r="J18" i="7"/>
  <c r="O18" i="7"/>
  <c r="E39" i="7" s="1"/>
  <c r="AD18" i="7"/>
  <c r="AE18" i="7" s="1"/>
  <c r="E18" i="7"/>
  <c r="T18" i="7"/>
  <c r="Y18" i="7"/>
  <c r="Z18" i="7" s="1"/>
  <c r="J19" i="7"/>
  <c r="O19" i="7"/>
  <c r="AD19" i="7"/>
  <c r="AE19" i="7"/>
  <c r="E19" i="7"/>
  <c r="F19" i="7" s="1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D37" i="7" s="1"/>
  <c r="X16" i="7"/>
  <c r="AC16" i="7"/>
  <c r="D13" i="7"/>
  <c r="I13" i="7"/>
  <c r="N13" i="7"/>
  <c r="D34" i="7" s="1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D35" i="7" s="1"/>
  <c r="N14" i="7"/>
  <c r="D14" i="7"/>
  <c r="S14" i="7"/>
  <c r="S25" i="7" s="1"/>
  <c r="N37" i="7" s="1"/>
  <c r="X14" i="7"/>
  <c r="AC14" i="7"/>
  <c r="I15" i="7"/>
  <c r="N15" i="7"/>
  <c r="D15" i="7"/>
  <c r="S15" i="7"/>
  <c r="X15" i="7"/>
  <c r="AC15" i="7"/>
  <c r="I17" i="7"/>
  <c r="D38" i="7" s="1"/>
  <c r="N17" i="7"/>
  <c r="D17" i="7"/>
  <c r="S17" i="7"/>
  <c r="X17" i="7"/>
  <c r="AC17" i="7"/>
  <c r="I18" i="7"/>
  <c r="N18" i="7"/>
  <c r="D39" i="7" s="1"/>
  <c r="AC18" i="7"/>
  <c r="D18" i="7"/>
  <c r="S18" i="7"/>
  <c r="X18" i="7"/>
  <c r="I19" i="7"/>
  <c r="N19" i="7"/>
  <c r="AC19" i="7"/>
  <c r="D19" i="7"/>
  <c r="D40" i="7" s="1"/>
  <c r="S19" i="7"/>
  <c r="X19" i="7"/>
  <c r="G24" i="7"/>
  <c r="B24" i="7"/>
  <c r="L24" i="7"/>
  <c r="M24" i="7" s="1"/>
  <c r="Q24" i="7"/>
  <c r="R24" i="7"/>
  <c r="V24" i="7"/>
  <c r="B45" i="7" s="1"/>
  <c r="C45" i="7" s="1"/>
  <c r="AA24" i="7"/>
  <c r="AB24" i="7"/>
  <c r="G16" i="7"/>
  <c r="H16" i="7" s="1"/>
  <c r="L16" i="7"/>
  <c r="Q16" i="7"/>
  <c r="V16" i="7"/>
  <c r="W16" i="7" s="1"/>
  <c r="AA16" i="7"/>
  <c r="AB16" i="7"/>
  <c r="B13" i="7"/>
  <c r="G13" i="7"/>
  <c r="L13" i="7"/>
  <c r="Q13" i="7"/>
  <c r="V13" i="7"/>
  <c r="W13" i="7"/>
  <c r="AA13" i="7"/>
  <c r="AB13" i="7" s="1"/>
  <c r="B20" i="7"/>
  <c r="C20" i="7" s="1"/>
  <c r="G20" i="7"/>
  <c r="L20" i="7"/>
  <c r="AA20" i="7"/>
  <c r="Q20" i="7"/>
  <c r="R20" i="7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Q25" i="7" s="1"/>
  <c r="L37" i="7" s="1"/>
  <c r="M37" i="7" s="1"/>
  <c r="V14" i="7"/>
  <c r="W14" i="7"/>
  <c r="AA14" i="7"/>
  <c r="AB14" i="7" s="1"/>
  <c r="G15" i="7"/>
  <c r="L15" i="7"/>
  <c r="B15" i="7"/>
  <c r="Q15" i="7"/>
  <c r="V15" i="7"/>
  <c r="W15" i="7"/>
  <c r="AA15" i="7"/>
  <c r="G17" i="7"/>
  <c r="H17" i="7"/>
  <c r="L17" i="7"/>
  <c r="M17" i="7" s="1"/>
  <c r="B17" i="7"/>
  <c r="C17" i="7"/>
  <c r="Q17" i="7"/>
  <c r="V17" i="7"/>
  <c r="W17" i="7"/>
  <c r="AA17" i="7"/>
  <c r="G18" i="7"/>
  <c r="L18" i="7"/>
  <c r="AA18" i="7"/>
  <c r="B18" i="7"/>
  <c r="Q18" i="7"/>
  <c r="R18" i="7" s="1"/>
  <c r="V18" i="7"/>
  <c r="W18" i="7"/>
  <c r="G19" i="7"/>
  <c r="L19" i="7"/>
  <c r="AA19" i="7"/>
  <c r="B19" i="7"/>
  <c r="C19" i="7"/>
  <c r="Q19" i="7"/>
  <c r="R19" i="7"/>
  <c r="V19" i="7"/>
  <c r="W19" i="7"/>
  <c r="U18" i="7"/>
  <c r="R15" i="7"/>
  <c r="J25" i="6"/>
  <c r="K13" i="6" s="1"/>
  <c r="K20" i="6"/>
  <c r="E25" i="6"/>
  <c r="O25" i="6"/>
  <c r="P13" i="6" s="1"/>
  <c r="O36" i="6"/>
  <c r="Y25" i="6"/>
  <c r="O38" i="6" s="1"/>
  <c r="T25" i="6"/>
  <c r="O37" i="6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 s="1"/>
  <c r="AC25" i="6"/>
  <c r="N39" i="6"/>
  <c r="G25" i="6"/>
  <c r="L35" i="6" s="1"/>
  <c r="B25" i="6"/>
  <c r="L25" i="6"/>
  <c r="L36" i="6" s="1"/>
  <c r="V25" i="6"/>
  <c r="L38" i="6" s="1"/>
  <c r="Q25" i="6"/>
  <c r="L37" i="6"/>
  <c r="AA25" i="6"/>
  <c r="L39" i="6" s="1"/>
  <c r="M39" i="6" s="1"/>
  <c r="E45" i="6"/>
  <c r="E34" i="6"/>
  <c r="E35" i="6"/>
  <c r="F35" i="6" s="1"/>
  <c r="E36" i="6"/>
  <c r="E37" i="6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6" i="6"/>
  <c r="P21" i="6"/>
  <c r="P24" i="6"/>
  <c r="M14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/>
  <c r="J25" i="5"/>
  <c r="K18" i="5" s="1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19" i="5" s="1"/>
  <c r="L25" i="5"/>
  <c r="L36" i="5" s="1"/>
  <c r="Q25" i="5"/>
  <c r="L37" i="5"/>
  <c r="M37" i="5" s="1"/>
  <c r="V25" i="5"/>
  <c r="L38" i="5"/>
  <c r="E34" i="5"/>
  <c r="E35" i="5"/>
  <c r="E36" i="5"/>
  <c r="E41" i="5"/>
  <c r="E42" i="5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25" i="5" s="1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20" i="5"/>
  <c r="M21" i="5"/>
  <c r="K16" i="5"/>
  <c r="K17" i="5"/>
  <c r="H16" i="5"/>
  <c r="H17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F45" i="4" s="1"/>
  <c r="E34" i="4"/>
  <c r="E35" i="4"/>
  <c r="E36" i="4"/>
  <c r="E37" i="4"/>
  <c r="E38" i="4"/>
  <c r="E39" i="4"/>
  <c r="E40" i="4"/>
  <c r="E41" i="4"/>
  <c r="E42" i="4"/>
  <c r="D45" i="4"/>
  <c r="B45" i="4"/>
  <c r="B42" i="4"/>
  <c r="C42" i="4" s="1"/>
  <c r="B34" i="4"/>
  <c r="B35" i="4"/>
  <c r="B36" i="4"/>
  <c r="B37" i="4"/>
  <c r="C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25" i="4" s="1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25" i="4" s="1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25" i="4" s="1"/>
  <c r="U17" i="4"/>
  <c r="U18" i="4"/>
  <c r="U19" i="4"/>
  <c r="U20" i="4"/>
  <c r="U21" i="4"/>
  <c r="U24" i="4"/>
  <c r="S25" i="4"/>
  <c r="N37" i="4" s="1"/>
  <c r="Q25" i="4"/>
  <c r="R13" i="4"/>
  <c r="R14" i="4"/>
  <c r="R15" i="4"/>
  <c r="R16" i="4"/>
  <c r="R17" i="4"/>
  <c r="R18" i="4"/>
  <c r="R19" i="4"/>
  <c r="R20" i="4"/>
  <c r="R21" i="4"/>
  <c r="R24" i="4"/>
  <c r="O25" i="4"/>
  <c r="O36" i="4" s="1"/>
  <c r="P19" i="4"/>
  <c r="P17" i="4"/>
  <c r="P24" i="4"/>
  <c r="N25" i="4"/>
  <c r="N36" i="4" s="1"/>
  <c r="L25" i="4"/>
  <c r="L36" i="4" s="1"/>
  <c r="M19" i="4"/>
  <c r="M15" i="4"/>
  <c r="M16" i="4"/>
  <c r="M17" i="4"/>
  <c r="M21" i="4"/>
  <c r="M24" i="4"/>
  <c r="J25" i="4"/>
  <c r="K13" i="4" s="1"/>
  <c r="K16" i="4"/>
  <c r="K17" i="4"/>
  <c r="I25" i="4"/>
  <c r="N35" i="4" s="1"/>
  <c r="G25" i="4"/>
  <c r="H15" i="4" s="1"/>
  <c r="H16" i="4"/>
  <c r="H17" i="4"/>
  <c r="H21" i="4"/>
  <c r="E25" i="4"/>
  <c r="O34" i="4" s="1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O37" i="4"/>
  <c r="P37" i="4" s="1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Y25" i="1"/>
  <c r="O38" i="1"/>
  <c r="P38" i="1" s="1"/>
  <c r="I25" i="1"/>
  <c r="N35" i="1" s="1"/>
  <c r="N25" i="1"/>
  <c r="N36" i="1"/>
  <c r="D25" i="1"/>
  <c r="N34" i="1" s="1"/>
  <c r="X25" i="1"/>
  <c r="N38" i="1" s="1"/>
  <c r="G25" i="1"/>
  <c r="L35" i="1" s="1"/>
  <c r="H22" i="1"/>
  <c r="L25" i="1"/>
  <c r="M15" i="1" s="1"/>
  <c r="M20" i="1"/>
  <c r="V25" i="1"/>
  <c r="L38" i="1" s="1"/>
  <c r="M38" i="1" s="1"/>
  <c r="Q25" i="1"/>
  <c r="L37" i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R25" i="1" s="1"/>
  <c r="P24" i="1"/>
  <c r="P21" i="1"/>
  <c r="P18" i="1"/>
  <c r="P17" i="1"/>
  <c r="P14" i="1"/>
  <c r="M24" i="1"/>
  <c r="M21" i="1"/>
  <c r="M18" i="1"/>
  <c r="M17" i="1"/>
  <c r="M16" i="1"/>
  <c r="M14" i="1"/>
  <c r="K24" i="1"/>
  <c r="K18" i="1"/>
  <c r="K17" i="1"/>
  <c r="K16" i="1"/>
  <c r="K14" i="1"/>
  <c r="H21" i="1"/>
  <c r="H19" i="1"/>
  <c r="H17" i="1"/>
  <c r="C24" i="1"/>
  <c r="C21" i="1"/>
  <c r="C20" i="1"/>
  <c r="C19" i="1"/>
  <c r="C18" i="1"/>
  <c r="C17" i="1"/>
  <c r="C16" i="1"/>
  <c r="C15" i="1"/>
  <c r="C25" i="1" s="1"/>
  <c r="C14" i="1"/>
  <c r="E45" i="1"/>
  <c r="E42" i="1"/>
  <c r="E34" i="1"/>
  <c r="E41" i="1"/>
  <c r="E35" i="1"/>
  <c r="E36" i="1"/>
  <c r="E37" i="1"/>
  <c r="F37" i="1" s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C42" i="1" s="1"/>
  <c r="B34" i="1"/>
  <c r="B41" i="1"/>
  <c r="B35" i="1"/>
  <c r="B36" i="1"/>
  <c r="B37" i="1"/>
  <c r="B38" i="1"/>
  <c r="C38" i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/>
  <c r="R13" i="1"/>
  <c r="P13" i="1"/>
  <c r="K13" i="1"/>
  <c r="F14" i="1"/>
  <c r="F15" i="1"/>
  <c r="F16" i="1"/>
  <c r="F17" i="1"/>
  <c r="F18" i="1"/>
  <c r="F19" i="1"/>
  <c r="F21" i="1"/>
  <c r="P16" i="1"/>
  <c r="P16" i="5"/>
  <c r="P16" i="4"/>
  <c r="L37" i="4"/>
  <c r="F22" i="1"/>
  <c r="F23" i="1"/>
  <c r="F24" i="1"/>
  <c r="C22" i="1"/>
  <c r="C23" i="1"/>
  <c r="O34" i="6"/>
  <c r="F22" i="6"/>
  <c r="L34" i="6"/>
  <c r="M34" i="6" s="1"/>
  <c r="C22" i="6"/>
  <c r="F45" i="1"/>
  <c r="M13" i="6"/>
  <c r="P14" i="6"/>
  <c r="Z21" i="6"/>
  <c r="H22" i="6"/>
  <c r="K22" i="6"/>
  <c r="M13" i="5"/>
  <c r="H22" i="5"/>
  <c r="O38" i="5"/>
  <c r="P38" i="5" s="1"/>
  <c r="O35" i="5"/>
  <c r="K22" i="5"/>
  <c r="M14" i="4"/>
  <c r="P21" i="4"/>
  <c r="H22" i="4"/>
  <c r="K22" i="4"/>
  <c r="Z21" i="4"/>
  <c r="L34" i="1"/>
  <c r="F20" i="1"/>
  <c r="O34" i="1"/>
  <c r="P34" i="1" s="1"/>
  <c r="F13" i="1"/>
  <c r="F25" i="1" s="1"/>
  <c r="C13" i="1"/>
  <c r="K21" i="1"/>
  <c r="H16" i="1"/>
  <c r="H13" i="1"/>
  <c r="H14" i="1"/>
  <c r="H18" i="1"/>
  <c r="H24" i="1"/>
  <c r="Z18" i="6"/>
  <c r="C20" i="6"/>
  <c r="C13" i="6"/>
  <c r="C25" i="6" s="1"/>
  <c r="F14" i="6"/>
  <c r="F25" i="6" s="1"/>
  <c r="R16" i="6"/>
  <c r="U16" i="6"/>
  <c r="U13" i="6"/>
  <c r="H24" i="6"/>
  <c r="H14" i="6"/>
  <c r="K19" i="6"/>
  <c r="K14" i="6"/>
  <c r="K21" i="6"/>
  <c r="F13" i="6"/>
  <c r="W19" i="6"/>
  <c r="W18" i="6"/>
  <c r="K24" i="6"/>
  <c r="F43" i="6"/>
  <c r="H14" i="5"/>
  <c r="H24" i="5"/>
  <c r="K15" i="5"/>
  <c r="K14" i="5"/>
  <c r="K21" i="5"/>
  <c r="P15" i="5"/>
  <c r="P18" i="5"/>
  <c r="P13" i="5"/>
  <c r="P14" i="5"/>
  <c r="H15" i="5"/>
  <c r="K13" i="5"/>
  <c r="W18" i="5"/>
  <c r="R16" i="5"/>
  <c r="C14" i="5"/>
  <c r="C25" i="5" s="1"/>
  <c r="C13" i="5"/>
  <c r="F23" i="7"/>
  <c r="F43" i="5"/>
  <c r="AE21" i="5"/>
  <c r="AE20" i="5"/>
  <c r="C20" i="5"/>
  <c r="F21" i="5"/>
  <c r="F20" i="5"/>
  <c r="P21" i="5"/>
  <c r="C43" i="6"/>
  <c r="Z20" i="7"/>
  <c r="P15" i="4"/>
  <c r="H18" i="4"/>
  <c r="H14" i="4"/>
  <c r="K14" i="4"/>
  <c r="K18" i="4"/>
  <c r="C15" i="4"/>
  <c r="F15" i="4"/>
  <c r="P14" i="4"/>
  <c r="P13" i="4"/>
  <c r="H24" i="4"/>
  <c r="K24" i="4"/>
  <c r="C14" i="4"/>
  <c r="F14" i="4"/>
  <c r="F20" i="4"/>
  <c r="K21" i="4"/>
  <c r="H20" i="4"/>
  <c r="W17" i="4"/>
  <c r="O38" i="4"/>
  <c r="Z17" i="4"/>
  <c r="C18" i="4"/>
  <c r="M13" i="4"/>
  <c r="W20" i="4"/>
  <c r="L35" i="4"/>
  <c r="F43" i="4"/>
  <c r="K22" i="7"/>
  <c r="Z14" i="7"/>
  <c r="C24" i="7"/>
  <c r="AC25" i="7"/>
  <c r="N38" i="7" s="1"/>
  <c r="D45" i="7"/>
  <c r="C35" i="1"/>
  <c r="R17" i="7"/>
  <c r="H22" i="7"/>
  <c r="F38" i="1"/>
  <c r="P17" i="7"/>
  <c r="P16" i="7"/>
  <c r="F37" i="4"/>
  <c r="Z16" i="7"/>
  <c r="M16" i="7"/>
  <c r="F43" i="1"/>
  <c r="F24" i="7"/>
  <c r="C22" i="7"/>
  <c r="C23" i="7"/>
  <c r="F15" i="7"/>
  <c r="F22" i="7"/>
  <c r="F42" i="1"/>
  <c r="F35" i="1"/>
  <c r="F39" i="1"/>
  <c r="C43" i="5"/>
  <c r="C43" i="4"/>
  <c r="C45" i="1"/>
  <c r="C37" i="1"/>
  <c r="C39" i="1"/>
  <c r="C15" i="7"/>
  <c r="K24" i="7"/>
  <c r="F37" i="6"/>
  <c r="C37" i="6"/>
  <c r="C35" i="6"/>
  <c r="F42" i="6"/>
  <c r="M37" i="6"/>
  <c r="P37" i="6"/>
  <c r="U13" i="7"/>
  <c r="U16" i="7"/>
  <c r="F45" i="6"/>
  <c r="P34" i="6"/>
  <c r="AB18" i="7"/>
  <c r="AB19" i="7"/>
  <c r="C45" i="6"/>
  <c r="C45" i="5"/>
  <c r="F45" i="5"/>
  <c r="M38" i="5"/>
  <c r="AE20" i="7"/>
  <c r="R16" i="7"/>
  <c r="C37" i="5"/>
  <c r="F37" i="5"/>
  <c r="C35" i="5"/>
  <c r="F18" i="7"/>
  <c r="F35" i="5"/>
  <c r="F21" i="7"/>
  <c r="F13" i="7"/>
  <c r="F14" i="7"/>
  <c r="F42" i="5"/>
  <c r="W20" i="7"/>
  <c r="AE17" i="7"/>
  <c r="F35" i="4"/>
  <c r="C38" i="4"/>
  <c r="C35" i="4"/>
  <c r="F38" i="4"/>
  <c r="F42" i="4"/>
  <c r="C45" i="4"/>
  <c r="K16" i="7"/>
  <c r="AB20" i="7"/>
  <c r="AB17" i="7"/>
  <c r="C18" i="7"/>
  <c r="C14" i="7"/>
  <c r="C13" i="7"/>
  <c r="R13" i="7"/>
  <c r="K21" i="7"/>
  <c r="P14" i="7"/>
  <c r="M14" i="7"/>
  <c r="H14" i="7"/>
  <c r="H24" i="7"/>
  <c r="P38" i="4"/>
  <c r="M37" i="4"/>
  <c r="P19" i="6" l="1"/>
  <c r="P20" i="6"/>
  <c r="M20" i="6"/>
  <c r="H20" i="6"/>
  <c r="M19" i="6"/>
  <c r="K15" i="6"/>
  <c r="H19" i="6"/>
  <c r="H18" i="6"/>
  <c r="P18" i="6"/>
  <c r="K18" i="6"/>
  <c r="O35" i="6"/>
  <c r="O40" i="6" s="1"/>
  <c r="P35" i="6" s="1"/>
  <c r="D46" i="6"/>
  <c r="M18" i="6"/>
  <c r="M15" i="6"/>
  <c r="M25" i="6" s="1"/>
  <c r="P15" i="6"/>
  <c r="D36" i="7"/>
  <c r="H13" i="6"/>
  <c r="H15" i="6"/>
  <c r="H13" i="5"/>
  <c r="K20" i="5"/>
  <c r="K19" i="5"/>
  <c r="K25" i="5" s="1"/>
  <c r="H18" i="5"/>
  <c r="B39" i="7"/>
  <c r="P20" i="5"/>
  <c r="P19" i="5"/>
  <c r="P25" i="5" s="1"/>
  <c r="M19" i="5"/>
  <c r="B46" i="5"/>
  <c r="C34" i="5" s="1"/>
  <c r="H20" i="5"/>
  <c r="H25" i="5" s="1"/>
  <c r="L35" i="5"/>
  <c r="L40" i="5" s="1"/>
  <c r="M35" i="5" s="1"/>
  <c r="E46" i="5"/>
  <c r="F36" i="5" s="1"/>
  <c r="D46" i="5"/>
  <c r="P20" i="4"/>
  <c r="M20" i="4"/>
  <c r="B25" i="7"/>
  <c r="L34" i="7" s="1"/>
  <c r="B41" i="7"/>
  <c r="K20" i="4"/>
  <c r="K19" i="4"/>
  <c r="C20" i="4"/>
  <c r="C25" i="4" s="1"/>
  <c r="P18" i="4"/>
  <c r="H13" i="4"/>
  <c r="H19" i="4"/>
  <c r="K15" i="4"/>
  <c r="D46" i="4"/>
  <c r="O35" i="4"/>
  <c r="O40" i="4" s="1"/>
  <c r="E34" i="7"/>
  <c r="M18" i="4"/>
  <c r="P19" i="1"/>
  <c r="P20" i="1"/>
  <c r="M19" i="1"/>
  <c r="M13" i="1"/>
  <c r="K19" i="1"/>
  <c r="E40" i="7"/>
  <c r="B40" i="7"/>
  <c r="P15" i="1"/>
  <c r="P25" i="1" s="1"/>
  <c r="O25" i="7"/>
  <c r="P19" i="7" s="1"/>
  <c r="L36" i="1"/>
  <c r="L40" i="1" s="1"/>
  <c r="M35" i="1" s="1"/>
  <c r="K20" i="1"/>
  <c r="E46" i="1"/>
  <c r="F41" i="1" s="1"/>
  <c r="D41" i="7"/>
  <c r="H15" i="1"/>
  <c r="H20" i="1"/>
  <c r="K23" i="1"/>
  <c r="K15" i="1"/>
  <c r="D44" i="7"/>
  <c r="D46" i="1"/>
  <c r="B44" i="7"/>
  <c r="H23" i="1"/>
  <c r="F36" i="1"/>
  <c r="M25" i="1"/>
  <c r="B36" i="7"/>
  <c r="B46" i="1"/>
  <c r="C41" i="1" s="1"/>
  <c r="N40" i="6"/>
  <c r="F25" i="5"/>
  <c r="R25" i="5"/>
  <c r="Z25" i="5"/>
  <c r="E37" i="7"/>
  <c r="F37" i="7" s="1"/>
  <c r="E25" i="7"/>
  <c r="O34" i="7" s="1"/>
  <c r="AE25" i="1"/>
  <c r="AE25" i="4"/>
  <c r="M25" i="5"/>
  <c r="D25" i="7"/>
  <c r="N34" i="7" s="1"/>
  <c r="E46" i="4"/>
  <c r="F41" i="4" s="1"/>
  <c r="W25" i="6"/>
  <c r="AB15" i="7"/>
  <c r="R14" i="7"/>
  <c r="W24" i="7"/>
  <c r="W25" i="7" s="1"/>
  <c r="B43" i="7"/>
  <c r="C43" i="7" s="1"/>
  <c r="W25" i="4"/>
  <c r="AE25" i="5"/>
  <c r="X25" i="7"/>
  <c r="N39" i="7" s="1"/>
  <c r="N40" i="5"/>
  <c r="E41" i="7"/>
  <c r="B35" i="7"/>
  <c r="C35" i="7" s="1"/>
  <c r="U25" i="1"/>
  <c r="F25" i="4"/>
  <c r="R25" i="4"/>
  <c r="AA25" i="7"/>
  <c r="L38" i="7" s="1"/>
  <c r="M38" i="7" s="1"/>
  <c r="B46" i="6"/>
  <c r="C36" i="6" s="1"/>
  <c r="B38" i="7"/>
  <c r="C38" i="7" s="1"/>
  <c r="E35" i="7"/>
  <c r="F35" i="7" s="1"/>
  <c r="E38" i="7"/>
  <c r="F38" i="7" s="1"/>
  <c r="B34" i="7"/>
  <c r="U25" i="6"/>
  <c r="AB25" i="6"/>
  <c r="AE25" i="6"/>
  <c r="N40" i="1"/>
  <c r="Z25" i="1"/>
  <c r="J25" i="7"/>
  <c r="E46" i="6"/>
  <c r="E36" i="7"/>
  <c r="B46" i="4"/>
  <c r="C36" i="4" s="1"/>
  <c r="U25" i="5"/>
  <c r="AB25" i="5"/>
  <c r="I25" i="7"/>
  <c r="N35" i="7" s="1"/>
  <c r="B37" i="7"/>
  <c r="C37" i="7" s="1"/>
  <c r="W25" i="1"/>
  <c r="Z21" i="7"/>
  <c r="Z25" i="7" s="1"/>
  <c r="AB25" i="1"/>
  <c r="R25" i="6"/>
  <c r="Z25" i="6"/>
  <c r="P38" i="6"/>
  <c r="L40" i="6"/>
  <c r="M35" i="6" s="1"/>
  <c r="M38" i="6"/>
  <c r="AB25" i="7"/>
  <c r="V25" i="7"/>
  <c r="L39" i="7" s="1"/>
  <c r="M39" i="7" s="1"/>
  <c r="M34" i="5"/>
  <c r="O40" i="5"/>
  <c r="P35" i="5" s="1"/>
  <c r="R25" i="7"/>
  <c r="P34" i="5"/>
  <c r="L25" i="7"/>
  <c r="L40" i="4"/>
  <c r="M35" i="4" s="1"/>
  <c r="N40" i="4"/>
  <c r="P21" i="7"/>
  <c r="C25" i="7"/>
  <c r="U25" i="7"/>
  <c r="D42" i="7"/>
  <c r="E42" i="7"/>
  <c r="F42" i="7" s="1"/>
  <c r="O40" i="1"/>
  <c r="P35" i="1" s="1"/>
  <c r="M34" i="1"/>
  <c r="AE21" i="7"/>
  <c r="AE25" i="7" s="1"/>
  <c r="G25" i="7"/>
  <c r="H19" i="7" s="1"/>
  <c r="B42" i="7"/>
  <c r="AD25" i="7"/>
  <c r="O38" i="7" s="1"/>
  <c r="P38" i="7" s="1"/>
  <c r="N25" i="7"/>
  <c r="N36" i="7" s="1"/>
  <c r="P25" i="6" l="1"/>
  <c r="F40" i="6"/>
  <c r="F41" i="6"/>
  <c r="C41" i="6"/>
  <c r="C40" i="6"/>
  <c r="K25" i="6"/>
  <c r="F34" i="6"/>
  <c r="F39" i="6"/>
  <c r="C34" i="6"/>
  <c r="C39" i="6"/>
  <c r="H25" i="6"/>
  <c r="F36" i="6"/>
  <c r="P36" i="6"/>
  <c r="P40" i="6" s="1"/>
  <c r="M36" i="6"/>
  <c r="M40" i="6" s="1"/>
  <c r="F34" i="5"/>
  <c r="H18" i="7"/>
  <c r="C41" i="5"/>
  <c r="C39" i="5"/>
  <c r="K13" i="7"/>
  <c r="K18" i="7"/>
  <c r="F39" i="5"/>
  <c r="C40" i="5"/>
  <c r="C36" i="5"/>
  <c r="F41" i="5"/>
  <c r="F40" i="5"/>
  <c r="P36" i="5"/>
  <c r="P40" i="5" s="1"/>
  <c r="M36" i="5"/>
  <c r="M40" i="5" s="1"/>
  <c r="M25" i="4"/>
  <c r="P25" i="4"/>
  <c r="K25" i="4"/>
  <c r="H25" i="4"/>
  <c r="M34" i="4"/>
  <c r="P36" i="4"/>
  <c r="P34" i="4"/>
  <c r="F20" i="7"/>
  <c r="F25" i="7" s="1"/>
  <c r="C41" i="4"/>
  <c r="F39" i="4"/>
  <c r="F40" i="4"/>
  <c r="M36" i="4"/>
  <c r="C40" i="4"/>
  <c r="F34" i="4"/>
  <c r="F36" i="4"/>
  <c r="P18" i="7"/>
  <c r="P35" i="4"/>
  <c r="M13" i="7"/>
  <c r="M18" i="7"/>
  <c r="C34" i="4"/>
  <c r="C39" i="4"/>
  <c r="M19" i="7"/>
  <c r="H13" i="7"/>
  <c r="P15" i="7"/>
  <c r="P13" i="7"/>
  <c r="O35" i="7"/>
  <c r="K19" i="7"/>
  <c r="K25" i="1"/>
  <c r="F40" i="1"/>
  <c r="H25" i="1"/>
  <c r="C40" i="1"/>
  <c r="O36" i="7"/>
  <c r="P20" i="7"/>
  <c r="M20" i="7"/>
  <c r="F44" i="1"/>
  <c r="F34" i="1"/>
  <c r="K20" i="7"/>
  <c r="D46" i="7"/>
  <c r="L35" i="7"/>
  <c r="H20" i="7"/>
  <c r="K23" i="7"/>
  <c r="K15" i="7"/>
  <c r="C36" i="1"/>
  <c r="C44" i="1"/>
  <c r="H23" i="7"/>
  <c r="C34" i="1"/>
  <c r="P36" i="1"/>
  <c r="P40" i="1" s="1"/>
  <c r="N40" i="7"/>
  <c r="L36" i="7"/>
  <c r="M15" i="7"/>
  <c r="M36" i="1"/>
  <c r="M40" i="1" s="1"/>
  <c r="H15" i="7"/>
  <c r="E46" i="7"/>
  <c r="B46" i="7"/>
  <c r="C42" i="7"/>
  <c r="C46" i="6" l="1"/>
  <c r="F46" i="6"/>
  <c r="C46" i="5"/>
  <c r="F46" i="5"/>
  <c r="P40" i="4"/>
  <c r="M40" i="4"/>
  <c r="F46" i="4"/>
  <c r="F44" i="7"/>
  <c r="F39" i="7"/>
  <c r="P25" i="7"/>
  <c r="C46" i="4"/>
  <c r="C34" i="7"/>
  <c r="C39" i="7"/>
  <c r="M25" i="7"/>
  <c r="F46" i="1"/>
  <c r="O40" i="7"/>
  <c r="P34" i="7" s="1"/>
  <c r="F40" i="7"/>
  <c r="H25" i="7"/>
  <c r="L40" i="7"/>
  <c r="C40" i="7"/>
  <c r="F41" i="7"/>
  <c r="C46" i="1"/>
  <c r="C36" i="7"/>
  <c r="C41" i="7"/>
  <c r="K25" i="7"/>
  <c r="C44" i="7"/>
  <c r="F36" i="7"/>
  <c r="F34" i="7"/>
  <c r="P36" i="7" l="1"/>
  <c r="P35" i="7"/>
  <c r="M35" i="7"/>
  <c r="M34" i="7"/>
  <c r="C46" i="7"/>
  <c r="M36" i="7"/>
  <c r="F46" i="7"/>
  <c r="P40" i="7" l="1"/>
  <c r="M40" i="7"/>
</calcChain>
</file>

<file path=xl/sharedStrings.xml><?xml version="1.0" encoding="utf-8"?>
<sst xmlns="http://schemas.openxmlformats.org/spreadsheetml/2006/main" count="457" uniqueCount="62">
  <si>
    <t>CONTRACTACIÓ  TRIMESTRAL</t>
  </si>
  <si>
    <t xml:space="preserve">PRIMER TRIMESTRE:     </t>
  </si>
  <si>
    <t>1 de gener a 31 de març de 2024</t>
  </si>
  <si>
    <t>Dades extretes a</t>
  </si>
  <si>
    <t xml:space="preserve">ENS:    </t>
  </si>
  <si>
    <t>Selectives Metropolitanes SA (SEMESA)</t>
  </si>
  <si>
    <t>TIPUS DE CONTRACTES</t>
  </si>
  <si>
    <t>Procediment d'adjudicació</t>
  </si>
  <si>
    <t>Obres</t>
  </si>
  <si>
    <t>Serveis</t>
  </si>
  <si>
    <t>Subministraments</t>
  </si>
  <si>
    <t>Concessions de Serveis</t>
  </si>
  <si>
    <t>Privats de l'Administració</t>
  </si>
  <si>
    <t>Administratius especials</t>
  </si>
  <si>
    <t>Nombre</t>
  </si>
  <si>
    <t>% total contractes</t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</si>
  <si>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</si>
  <si>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</si>
  <si>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 xml:space="preserve">% total Preu </t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</si>
  <si>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</si>
  <si>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</si>
  <si>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</si>
  <si>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t>Obert</t>
  </si>
  <si>
    <t>Obert simplificat</t>
  </si>
  <si>
    <t>Obert simplificat abreujat</t>
  </si>
  <si>
    <t>Restringit</t>
  </si>
  <si>
    <t>Licitació amb negociació</t>
  </si>
  <si>
    <t>Negociat sense publicitat</t>
  </si>
  <si>
    <t>Basat en acord marc</t>
  </si>
  <si>
    <t>Menor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</si>
  <si>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</si>
  <si>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Concurs de Projectes</t>
  </si>
  <si>
    <t>Designació de Formadors
     (art. 310 LCSP)</t>
  </si>
  <si>
    <t>Tramitació d'Emergència
     (art. 120 LCSP)</t>
  </si>
  <si>
    <t>Total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</si>
  <si>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</si>
  <si>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https://bcnroc.ajuntament.barcelona.cat/jspui/bitstream/11703/128073/5/GM_pressupost-general_2023.pdf#page=269</t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</si>
  <si>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</si>
  <si>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TOTALS per procediment</t>
  </si>
  <si>
    <t>Tipus de contracte</t>
  </si>
  <si>
    <t>TOTALS per tipus contracte</t>
  </si>
  <si>
    <t>Nombre Total Contractes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</si>
  <si>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</si>
  <si>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</si>
  <si>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% total import</t>
  </si>
  <si>
    <t>Menors dins Autorització Genèrica de despesa</t>
  </si>
  <si>
    <t xml:space="preserve">SEGON TRIMESTRE:     </t>
  </si>
  <si>
    <t>1 d'abril a 30 de juny de 2024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</si>
  <si>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</si>
  <si>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t>* Menors derivats Autorització Genèrica de despesa</t>
  </si>
  <si>
    <t xml:space="preserve">TERCER TRIMESTRE:     </t>
  </si>
  <si>
    <t>1 de juliol a 30 de setembre de 2024</t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</si>
  <si>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</si>
  <si>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</si>
  <si>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t xml:space="preserve">QUART TRIMESTRE:     </t>
  </si>
  <si>
    <t>1 d'octubre a 31 de desembre de 2024</t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</si>
  <si>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</si>
  <si>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RESUM DE LA CONTRACTACIÓ  ANUAL</t>
  </si>
  <si>
    <t>ANY 2024</t>
  </si>
  <si>
    <t>1 de gener a 31 de desembre de 2024</t>
  </si>
  <si>
    <t>Preu net
(sense IVA)</t>
  </si>
  <si>
    <t>Total preu
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</si>
</sst>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3F-4136-A387-9D53E26EBD9C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F-4136-A387-9D53E26EBD9C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3F-4136-A387-9D53E26EBD9C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F-4136-A387-9D53E26EBD9C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3F-4136-A387-9D53E26EBD9C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F-4136-A387-9D53E26EBD9C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3F-4136-A387-9D53E26EBD9C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F-4136-A387-9D53E26EBD9C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3F-4136-A387-9D53E26EBD9C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F-4136-A387-9D53E26EBD9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9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175</c:v>
                </c:pt>
                <c:pt idx="7">
                  <c:v>366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3F-4136-A387-9D53E26E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A-4871-9204-1FF5438AF3DC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A-4871-9204-1FF5438AF3DC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A-4871-9204-1FF5438AF3DC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A-4871-9204-1FF5438AF3DC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A-4871-9204-1FF5438AF3DC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A-4871-9204-1FF5438AF3DC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A-4871-9204-1FF5438AF3DC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A-4871-9204-1FF5438AF3DC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A-4871-9204-1FF5438AF3DC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A-4871-9204-1FF5438AF3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1910879.3599999999</c:v>
                </c:pt>
                <c:pt idx="1">
                  <c:v>0</c:v>
                </c:pt>
                <c:pt idx="2">
                  <c:v>235343.49</c:v>
                </c:pt>
                <c:pt idx="3">
                  <c:v>0</c:v>
                </c:pt>
                <c:pt idx="4">
                  <c:v>0</c:v>
                </c:pt>
                <c:pt idx="5">
                  <c:v>569055.28</c:v>
                </c:pt>
                <c:pt idx="6">
                  <c:v>252171.41999999998</c:v>
                </c:pt>
                <c:pt idx="7">
                  <c:v>481136.64000000001</c:v>
                </c:pt>
                <c:pt idx="8">
                  <c:v>0</c:v>
                </c:pt>
                <c:pt idx="9">
                  <c:v>0</c:v>
                </c:pt>
                <c:pt idx="10">
                  <c:v>1271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3A-4871-9204-1FF5438AF3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1F-49EF-A0A3-D1179F8CAACE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F-49EF-A0A3-D1179F8CAACE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1F-49EF-A0A3-D1179F8CAACE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F-49EF-A0A3-D1179F8CAAC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202</c:v>
                </c:pt>
                <c:pt idx="2">
                  <c:v>361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1F-49EF-A0A3-D1179F8CAA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D-44AC-AE20-A9AA36EA8020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D-44AC-AE20-A9AA36EA8020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DD-44AC-AE20-A9AA36EA8020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DD-44AC-AE20-A9AA36EA8020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DD-44AC-AE20-A9AA36EA8020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DD-44AC-AE20-A9AA36EA80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2104019.0099999998</c:v>
                </c:pt>
                <c:pt idx="2">
                  <c:v>1345838.1800000002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D-44AC-AE20-A9AA36EA80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167640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24" zoomScale="70" zoomScaleNormal="70" workbookViewId="0">
      <selection activeCell="D40" sqref="D40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1</v>
      </c>
      <c r="B7" s="30" t="s">
        <v>2</v>
      </c>
      <c r="C7" s="31"/>
      <c r="D7" s="31"/>
      <c r="E7" s="31"/>
      <c r="F7" s="31"/>
      <c r="H7" s="69"/>
      <c r="I7" s="84" t="s">
        <v>3</v>
      </c>
      <c r="J7" s="85">
        <v>45427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23" t="s">
        <v>5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>
        <v>1</v>
      </c>
      <c r="M13" s="20">
        <f t="shared" ref="M13:M24" si="4">IF(L13,L13/$L$25,"")</f>
        <v>1.0526315789473684E-2</v>
      </c>
      <c r="N13" s="4">
        <v>410871.6</v>
      </c>
      <c r="O13" s="5">
        <v>497154.64</v>
      </c>
      <c r="P13" s="21">
        <f t="shared" ref="P13:P24" si="5">IF(O13,O13/$O$25,"")</f>
        <v>0.72741944817449999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3.6363636363636362E-2</v>
      </c>
      <c r="I15" s="6">
        <v>32820.31</v>
      </c>
      <c r="J15" s="7">
        <v>39712.58</v>
      </c>
      <c r="K15" s="21">
        <f t="shared" si="3"/>
        <v>0.34570654876787688</v>
      </c>
      <c r="L15" s="2">
        <v>1</v>
      </c>
      <c r="M15" s="20">
        <f t="shared" si="4"/>
        <v>1.0526315789473684E-2</v>
      </c>
      <c r="N15" s="6">
        <v>46320</v>
      </c>
      <c r="O15" s="7">
        <v>56047.199999999997</v>
      </c>
      <c r="P15" s="21">
        <f t="shared" si="5"/>
        <v>8.2006321605941027E-2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8</v>
      </c>
      <c r="H19" s="20">
        <f t="shared" si="2"/>
        <v>0.14545454545454545</v>
      </c>
      <c r="I19" s="6">
        <v>4408.26</v>
      </c>
      <c r="J19" s="7">
        <v>5133.5200000000004</v>
      </c>
      <c r="K19" s="21">
        <f t="shared" si="3"/>
        <v>4.4688395521793635E-2</v>
      </c>
      <c r="L19" s="2">
        <v>35</v>
      </c>
      <c r="M19" s="20">
        <f t="shared" si="4"/>
        <v>0.36842105263157893</v>
      </c>
      <c r="N19" s="6">
        <v>53329.34</v>
      </c>
      <c r="O19" s="7">
        <v>64528.49</v>
      </c>
      <c r="P19" s="21">
        <f t="shared" si="5"/>
        <v>9.4415851348252006E-2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44</v>
      </c>
      <c r="H20" s="62">
        <f t="shared" si="2"/>
        <v>0.8</v>
      </c>
      <c r="I20" s="65">
        <v>57752.77</v>
      </c>
      <c r="J20" s="66">
        <v>68756.570000000007</v>
      </c>
      <c r="K20" s="63">
        <f t="shared" si="3"/>
        <v>0.59854072739209951</v>
      </c>
      <c r="L20" s="64">
        <v>58</v>
      </c>
      <c r="M20" s="62">
        <f t="shared" si="4"/>
        <v>0.61052631578947369</v>
      </c>
      <c r="N20" s="65">
        <v>54792.82</v>
      </c>
      <c r="O20" s="66">
        <v>65719.42</v>
      </c>
      <c r="P20" s="63">
        <f t="shared" si="5"/>
        <v>9.6158378871306918E-2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89" t="s">
        <v>30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>
        <v>1</v>
      </c>
      <c r="H23" s="20">
        <f t="shared" si="2"/>
        <v>1.8181818181818181E-2</v>
      </c>
      <c r="I23" s="91">
        <v>1271</v>
      </c>
      <c r="J23" s="91">
        <v>1271</v>
      </c>
      <c r="K23" s="21">
        <f t="shared" si="3"/>
        <v>1.1064328318229929E-2</v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34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55</v>
      </c>
      <c r="H25" s="17">
        <f t="shared" si="12"/>
        <v>1</v>
      </c>
      <c r="I25" s="18">
        <f t="shared" si="12"/>
        <v>96252.34</v>
      </c>
      <c r="J25" s="18">
        <f t="shared" si="12"/>
        <v>114873.67000000001</v>
      </c>
      <c r="K25" s="19">
        <f t="shared" si="12"/>
        <v>1</v>
      </c>
      <c r="L25" s="16">
        <f t="shared" si="12"/>
        <v>95</v>
      </c>
      <c r="M25" s="17">
        <f t="shared" si="12"/>
        <v>1</v>
      </c>
      <c r="N25" s="18">
        <f t="shared" si="12"/>
        <v>565313.75999999989</v>
      </c>
      <c r="O25" s="18">
        <f t="shared" si="12"/>
        <v>683449.75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hidden="1" customHeight="1" x14ac:dyDescent="0.25">
      <c r="A27" s="118" t="s">
        <v>35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19" t="s">
        <v>36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5" si="13">B13+G13+L13+Q13+AA13+V13</f>
        <v>1</v>
      </c>
      <c r="C34" s="8">
        <f t="shared" ref="C34:C43" si="14">IF(B34,B34/$B$46,"")</f>
        <v>6.6666666666666671E-3</v>
      </c>
      <c r="D34" s="10">
        <f t="shared" ref="D34:D45" si="15">D13+I13+N13+S13+AC13+X13</f>
        <v>410871.6</v>
      </c>
      <c r="E34" s="11">
        <f t="shared" ref="E34:E45" si="16">E13+J13+O13+T13+AD13+Y13</f>
        <v>497154.64</v>
      </c>
      <c r="F34" s="21">
        <f t="shared" ref="F34:F43" si="17">IF(E34,E34/$E$46,"")</f>
        <v>0.6227484094103114</v>
      </c>
      <c r="J34" s="143" t="s">
        <v>8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9</v>
      </c>
      <c r="K35" s="140"/>
      <c r="L35" s="57">
        <f>G25</f>
        <v>55</v>
      </c>
      <c r="M35" s="8">
        <f t="shared" si="18"/>
        <v>0.36666666666666664</v>
      </c>
      <c r="N35" s="58">
        <f>I25</f>
        <v>96252.34</v>
      </c>
      <c r="O35" s="58">
        <f>J25</f>
        <v>114873.67000000001</v>
      </c>
      <c r="P35" s="56">
        <f t="shared" si="19"/>
        <v>0.14389364901758739</v>
      </c>
    </row>
    <row r="36" spans="1:33" ht="30" customHeight="1" x14ac:dyDescent="0.25">
      <c r="A36" s="41" t="s">
        <v>24</v>
      </c>
      <c r="B36" s="12">
        <f t="shared" si="13"/>
        <v>3</v>
      </c>
      <c r="C36" s="8">
        <f t="shared" si="14"/>
        <v>0.02</v>
      </c>
      <c r="D36" s="13">
        <f t="shared" si="15"/>
        <v>79140.31</v>
      </c>
      <c r="E36" s="14">
        <f t="shared" si="16"/>
        <v>95759.78</v>
      </c>
      <c r="F36" s="21">
        <f t="shared" si="17"/>
        <v>0.11995110953903869</v>
      </c>
      <c r="G36" s="24"/>
      <c r="J36" s="139" t="s">
        <v>10</v>
      </c>
      <c r="K36" s="140"/>
      <c r="L36" s="57">
        <f>L25</f>
        <v>95</v>
      </c>
      <c r="M36" s="8">
        <f t="shared" si="18"/>
        <v>0.6333333333333333</v>
      </c>
      <c r="N36" s="58">
        <f>N25</f>
        <v>565313.75999999989</v>
      </c>
      <c r="O36" s="58">
        <f>O25</f>
        <v>683449.75</v>
      </c>
      <c r="P36" s="56">
        <f t="shared" si="19"/>
        <v>0.85610635098241261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11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12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13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43</v>
      </c>
      <c r="C40" s="8">
        <f t="shared" si="14"/>
        <v>0.28666666666666668</v>
      </c>
      <c r="D40" s="13">
        <f t="shared" si="15"/>
        <v>57737.599999999999</v>
      </c>
      <c r="E40" s="14">
        <f t="shared" si="16"/>
        <v>69662.009999999995</v>
      </c>
      <c r="F40" s="21">
        <f t="shared" si="17"/>
        <v>8.7260386273022017E-2</v>
      </c>
      <c r="G40" s="24"/>
      <c r="J40" s="141" t="s">
        <v>34</v>
      </c>
      <c r="K40" s="142"/>
      <c r="L40" s="79">
        <f>SUM(L34:L39)</f>
        <v>150</v>
      </c>
      <c r="M40" s="17">
        <f>SUM(M34:M39)</f>
        <v>1</v>
      </c>
      <c r="N40" s="80">
        <f>SUM(N34:N39)</f>
        <v>661566.09999999986</v>
      </c>
      <c r="O40" s="81">
        <f>SUM(O34:O39)</f>
        <v>798323.42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102</v>
      </c>
      <c r="C41" s="8">
        <f t="shared" si="14"/>
        <v>0.68</v>
      </c>
      <c r="D41" s="13">
        <f t="shared" si="15"/>
        <v>112545.59</v>
      </c>
      <c r="E41" s="14">
        <f t="shared" si="16"/>
        <v>134475.99</v>
      </c>
      <c r="F41" s="21">
        <f t="shared" si="17"/>
        <v>0.1684480082019891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89" t="s">
        <v>45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13"/>
        <v>1</v>
      </c>
      <c r="C44" s="8">
        <f t="shared" ref="C44" si="20">IF(B44,B44/$B$46,"")</f>
        <v>6.6666666666666671E-3</v>
      </c>
      <c r="D44" s="13">
        <f t="shared" si="15"/>
        <v>1271</v>
      </c>
      <c r="E44" s="14">
        <f t="shared" si="16"/>
        <v>1271</v>
      </c>
      <c r="F44" s="21">
        <f t="shared" ref="F44" si="21">IF(E44,E44/$E$46,"")</f>
        <v>1.5920865756387304E-3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33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150</v>
      </c>
      <c r="C46" s="17">
        <f>SUM(C34:C45)</f>
        <v>1</v>
      </c>
      <c r="D46" s="18">
        <f>SUM(D34:D45)</f>
        <v>661566.1</v>
      </c>
      <c r="E46" s="18">
        <f>SUM(E34:E45)</f>
        <v>798323.42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29" zoomScale="80" zoomScaleNormal="80" workbookViewId="0">
      <selection activeCell="J23" sqref="J23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46</v>
      </c>
      <c r="B7" s="30" t="s">
        <v>47</v>
      </c>
      <c r="C7" s="31"/>
      <c r="D7" s="31"/>
      <c r="E7" s="31"/>
      <c r="F7" s="31"/>
      <c r="H7" s="69"/>
      <c r="I7" s="84" t="s">
        <v>3</v>
      </c>
      <c r="J7" s="85">
        <v>45527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Selectives Metropolitanes SA (SEMESA)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16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1.7543859649122806E-2</v>
      </c>
      <c r="I13" s="4">
        <v>70000</v>
      </c>
      <c r="J13" s="5">
        <v>84700</v>
      </c>
      <c r="K13" s="21">
        <f t="shared" ref="K13:K21" si="3">IF(J13,J13/$J$25,"")</f>
        <v>0.42616154934024958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1.7543859649122806E-2</v>
      </c>
      <c r="I15" s="6">
        <v>28752</v>
      </c>
      <c r="J15" s="7">
        <v>34789.919999999998</v>
      </c>
      <c r="K15" s="21">
        <f t="shared" si="3"/>
        <v>0.17504281238044078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1</v>
      </c>
      <c r="M18" s="62">
        <f t="shared" si="4"/>
        <v>1.1764705882352941E-2</v>
      </c>
      <c r="N18" s="65">
        <v>19526.52</v>
      </c>
      <c r="O18" s="66">
        <v>23627.09</v>
      </c>
      <c r="P18" s="63">
        <f t="shared" si="5"/>
        <v>0.22056555193128782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10</v>
      </c>
      <c r="H19" s="20">
        <f t="shared" si="2"/>
        <v>0.17543859649122806</v>
      </c>
      <c r="I19" s="6">
        <v>10848.04</v>
      </c>
      <c r="J19" s="7">
        <v>12848.59</v>
      </c>
      <c r="K19" s="21">
        <f t="shared" si="3"/>
        <v>6.4646694465615551E-2</v>
      </c>
      <c r="L19" s="2">
        <v>29</v>
      </c>
      <c r="M19" s="20">
        <f t="shared" si="4"/>
        <v>0.3411764705882353</v>
      </c>
      <c r="N19" s="6">
        <v>19975.830000000002</v>
      </c>
      <c r="O19" s="7">
        <v>24170.79</v>
      </c>
      <c r="P19" s="21">
        <f t="shared" si="5"/>
        <v>0.22564114484539793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45</v>
      </c>
      <c r="H20" s="62">
        <f t="shared" si="2"/>
        <v>0.78947368421052633</v>
      </c>
      <c r="I20" s="65">
        <v>55376.11</v>
      </c>
      <c r="J20" s="66">
        <v>66412.41</v>
      </c>
      <c r="K20" s="21">
        <f t="shared" si="3"/>
        <v>0.33414894381369403</v>
      </c>
      <c r="L20" s="64">
        <v>55</v>
      </c>
      <c r="M20" s="62">
        <f t="shared" si="4"/>
        <v>0.6470588235294118</v>
      </c>
      <c r="N20" s="65">
        <v>49089.41</v>
      </c>
      <c r="O20" s="66">
        <v>59322.61</v>
      </c>
      <c r="P20" s="63">
        <f t="shared" si="5"/>
        <v>0.55379330322331421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34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57</v>
      </c>
      <c r="H25" s="17">
        <f t="shared" si="32"/>
        <v>1</v>
      </c>
      <c r="I25" s="18">
        <f t="shared" si="32"/>
        <v>164976.15000000002</v>
      </c>
      <c r="J25" s="18">
        <f t="shared" si="32"/>
        <v>198750.92</v>
      </c>
      <c r="K25" s="19">
        <f t="shared" si="32"/>
        <v>1</v>
      </c>
      <c r="L25" s="16">
        <f t="shared" si="32"/>
        <v>85</v>
      </c>
      <c r="M25" s="17">
        <f t="shared" si="32"/>
        <v>1</v>
      </c>
      <c r="N25" s="18">
        <f t="shared" si="32"/>
        <v>88591.760000000009</v>
      </c>
      <c r="O25" s="18">
        <f t="shared" si="32"/>
        <v>107120.49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5" si="33">B13+G13+L13+Q13+AA13+V13</f>
        <v>1</v>
      </c>
      <c r="C34" s="8">
        <f t="shared" ref="C34:C45" si="34">IF(B34,B34/$B$46,"")</f>
        <v>7.0422535211267607E-3</v>
      </c>
      <c r="D34" s="10">
        <f t="shared" ref="D34:D45" si="35">D13+I13+N13+S13+AC13+X13</f>
        <v>70000</v>
      </c>
      <c r="E34" s="11">
        <f t="shared" ref="E34:E45" si="36">E13+J13+O13+T13+AD13+Y13</f>
        <v>84700</v>
      </c>
      <c r="F34" s="21">
        <f t="shared" ref="F34:F42" si="37">IF(E34,E34/$E$46,"")</f>
        <v>0.27691375274335051</v>
      </c>
      <c r="J34" s="143" t="s">
        <v>8</v>
      </c>
      <c r="K34" s="144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25">
      <c r="A35" s="41" t="s">
        <v>23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9</v>
      </c>
      <c r="K35" s="140"/>
      <c r="L35" s="57">
        <f>G25</f>
        <v>57</v>
      </c>
      <c r="M35" s="8">
        <f t="shared" si="38"/>
        <v>0.40140845070422537</v>
      </c>
      <c r="N35" s="58">
        <f>I25</f>
        <v>164976.15000000002</v>
      </c>
      <c r="O35" s="58">
        <f>J25</f>
        <v>198750.92</v>
      </c>
      <c r="P35" s="56">
        <f t="shared" si="39"/>
        <v>0.64978586916639247</v>
      </c>
    </row>
    <row r="36" spans="1:33" ht="30" customHeight="1" x14ac:dyDescent="0.25">
      <c r="A36" s="41" t="s">
        <v>24</v>
      </c>
      <c r="B36" s="12">
        <f t="shared" si="33"/>
        <v>1</v>
      </c>
      <c r="C36" s="8">
        <f t="shared" si="34"/>
        <v>7.0422535211267607E-3</v>
      </c>
      <c r="D36" s="13">
        <f t="shared" si="35"/>
        <v>28752</v>
      </c>
      <c r="E36" s="14">
        <f t="shared" si="36"/>
        <v>34789.919999999998</v>
      </c>
      <c r="F36" s="21">
        <f t="shared" si="37"/>
        <v>0.11374034598395448</v>
      </c>
      <c r="G36" s="24"/>
      <c r="J36" s="139" t="s">
        <v>10</v>
      </c>
      <c r="K36" s="140"/>
      <c r="L36" s="57">
        <f>L25</f>
        <v>85</v>
      </c>
      <c r="M36" s="8">
        <f t="shared" si="38"/>
        <v>0.59859154929577463</v>
      </c>
      <c r="N36" s="58">
        <f>N25</f>
        <v>88591.760000000009</v>
      </c>
      <c r="O36" s="58">
        <f>O25</f>
        <v>107120.49</v>
      </c>
      <c r="P36" s="56">
        <f t="shared" si="39"/>
        <v>0.35021413083360747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11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12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33"/>
        <v>1</v>
      </c>
      <c r="C39" s="8">
        <f t="shared" si="34"/>
        <v>7.0422535211267607E-3</v>
      </c>
      <c r="D39" s="13">
        <f t="shared" si="35"/>
        <v>19526.52</v>
      </c>
      <c r="E39" s="22">
        <f t="shared" si="36"/>
        <v>23627.09</v>
      </c>
      <c r="F39" s="21">
        <f t="shared" si="37"/>
        <v>7.7245173061450886E-2</v>
      </c>
      <c r="G39" s="24"/>
      <c r="J39" s="139" t="s">
        <v>13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39</v>
      </c>
      <c r="C40" s="8">
        <f t="shared" si="34"/>
        <v>0.27464788732394368</v>
      </c>
      <c r="D40" s="13">
        <f t="shared" si="35"/>
        <v>30823.870000000003</v>
      </c>
      <c r="E40" s="14">
        <f t="shared" si="36"/>
        <v>37019.380000000005</v>
      </c>
      <c r="F40" s="21">
        <f t="shared" si="37"/>
        <v>0.12102922597440539</v>
      </c>
      <c r="G40" s="24"/>
      <c r="J40" s="141" t="s">
        <v>34</v>
      </c>
      <c r="K40" s="142"/>
      <c r="L40" s="79">
        <f>SUM(L34:L39)</f>
        <v>142</v>
      </c>
      <c r="M40" s="17">
        <f>SUM(M34:M39)</f>
        <v>1</v>
      </c>
      <c r="N40" s="80">
        <f>SUM(N34:N39)</f>
        <v>253567.91000000003</v>
      </c>
      <c r="O40" s="81">
        <f>SUM(O34:O39)</f>
        <v>305871.41000000003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100</v>
      </c>
      <c r="C41" s="8">
        <f t="shared" si="34"/>
        <v>0.70422535211267601</v>
      </c>
      <c r="D41" s="13">
        <f t="shared" si="35"/>
        <v>104465.52</v>
      </c>
      <c r="E41" s="14">
        <f t="shared" si="36"/>
        <v>125735.02</v>
      </c>
      <c r="F41" s="21">
        <f t="shared" si="37"/>
        <v>0.41107150223683864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49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33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142</v>
      </c>
      <c r="C46" s="17">
        <f>SUM(C34:C45)</f>
        <v>1</v>
      </c>
      <c r="D46" s="18">
        <f>SUM(D34:D45)</f>
        <v>253567.91000000003</v>
      </c>
      <c r="E46" s="18">
        <f>SUM(E34:E45)</f>
        <v>305871.41000000003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32" zoomScale="80" zoomScaleNormal="80" workbookViewId="0">
      <selection activeCell="D40" sqref="D40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50</v>
      </c>
      <c r="B7" s="30" t="s">
        <v>51</v>
      </c>
      <c r="C7" s="31"/>
      <c r="D7" s="31"/>
      <c r="E7" s="31"/>
      <c r="F7" s="31"/>
      <c r="H7" s="69"/>
      <c r="I7" s="84" t="s">
        <v>3</v>
      </c>
      <c r="J7" s="85">
        <v>45595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Selectives Metropolitanes SA (SEMESA)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52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5.8823529411764705E-2</v>
      </c>
      <c r="I13" s="4">
        <v>204105</v>
      </c>
      <c r="J13" s="5">
        <v>246967.05</v>
      </c>
      <c r="K13" s="21">
        <f t="shared" ref="K13:K23" si="3">IF(J13,J13/$J$25,"")</f>
        <v>0.47906149225451106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>
        <v>1</v>
      </c>
      <c r="M15" s="20">
        <f t="shared" si="4"/>
        <v>1.3157894736842105E-2</v>
      </c>
      <c r="N15" s="6">
        <v>16384.8</v>
      </c>
      <c r="O15" s="7">
        <v>17040.189999999999</v>
      </c>
      <c r="P15" s="21">
        <f t="shared" si="5"/>
        <v>0.17076492916290742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2.9411764705882353E-2</v>
      </c>
      <c r="I18" s="65">
        <v>168265.9</v>
      </c>
      <c r="J18" s="66">
        <v>203601.74</v>
      </c>
      <c r="K18" s="63">
        <f t="shared" si="3"/>
        <v>0.39494237547079647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10</v>
      </c>
      <c r="H19" s="20">
        <f t="shared" si="2"/>
        <v>0.29411764705882354</v>
      </c>
      <c r="I19" s="6">
        <v>16867.14</v>
      </c>
      <c r="J19" s="7">
        <v>20409.25</v>
      </c>
      <c r="K19" s="21">
        <f t="shared" si="3"/>
        <v>3.9589434140284624E-2</v>
      </c>
      <c r="L19" s="2">
        <v>33</v>
      </c>
      <c r="M19" s="20">
        <f t="shared" si="4"/>
        <v>0.43421052631578949</v>
      </c>
      <c r="N19" s="6">
        <v>40207.15</v>
      </c>
      <c r="O19" s="7">
        <v>48650.64</v>
      </c>
      <c r="P19" s="21">
        <f t="shared" si="5"/>
        <v>0.48754286738176689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21</v>
      </c>
      <c r="H20" s="62">
        <f t="shared" si="2"/>
        <v>0.61764705882352944</v>
      </c>
      <c r="I20" s="65">
        <v>37002.980000000003</v>
      </c>
      <c r="J20" s="66">
        <v>44544.61</v>
      </c>
      <c r="K20" s="63">
        <f t="shared" si="3"/>
        <v>8.6406698134407878E-2</v>
      </c>
      <c r="L20" s="64">
        <v>42</v>
      </c>
      <c r="M20" s="62">
        <f t="shared" si="4"/>
        <v>0.55263157894736847</v>
      </c>
      <c r="N20" s="65">
        <v>28179</v>
      </c>
      <c r="O20" s="66">
        <v>34096.58</v>
      </c>
      <c r="P20" s="63">
        <f t="shared" si="5"/>
        <v>0.34169220345532569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50000000000003" hidden="1" customHeight="1" x14ac:dyDescent="0.25">
      <c r="A21" s="44" t="s">
        <v>53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34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34</v>
      </c>
      <c r="H25" s="17">
        <f t="shared" si="22"/>
        <v>1</v>
      </c>
      <c r="I25" s="18">
        <f t="shared" si="22"/>
        <v>426241.02</v>
      </c>
      <c r="J25" s="18">
        <f t="shared" si="22"/>
        <v>515522.64999999997</v>
      </c>
      <c r="K25" s="19">
        <f t="shared" si="22"/>
        <v>1</v>
      </c>
      <c r="L25" s="16">
        <f t="shared" si="22"/>
        <v>76</v>
      </c>
      <c r="M25" s="17">
        <f t="shared" si="22"/>
        <v>1</v>
      </c>
      <c r="N25" s="18">
        <f t="shared" si="22"/>
        <v>84770.95</v>
      </c>
      <c r="O25" s="18">
        <f t="shared" si="22"/>
        <v>99787.41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5" si="23">B13+G13+L13+Q13+AA13+V13</f>
        <v>2</v>
      </c>
      <c r="C34" s="8">
        <f t="shared" ref="C34:C42" si="24">IF(B34,B34/$B$46,"")</f>
        <v>1.8181818181818181E-2</v>
      </c>
      <c r="D34" s="10">
        <f t="shared" ref="D34:D45" si="25">D13+I13+N13+S13+AC13+X13</f>
        <v>204105</v>
      </c>
      <c r="E34" s="11">
        <f t="shared" ref="E34:E45" si="26">E13+J13+O13+T13+AD13+Y13</f>
        <v>246967.05</v>
      </c>
      <c r="F34" s="21">
        <f t="shared" ref="F34:F43" si="27">IF(E34,E34/$E$46,"")</f>
        <v>0.40137008323900958</v>
      </c>
      <c r="J34" s="143" t="s">
        <v>8</v>
      </c>
      <c r="K34" s="144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25">
      <c r="A35" s="41" t="s">
        <v>23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9</v>
      </c>
      <c r="K35" s="140"/>
      <c r="L35" s="57">
        <f>G25</f>
        <v>34</v>
      </c>
      <c r="M35" s="8">
        <f>IF(L35,L35/$L$40,"")</f>
        <v>0.30909090909090908</v>
      </c>
      <c r="N35" s="58">
        <f>I25</f>
        <v>426241.02</v>
      </c>
      <c r="O35" s="58">
        <f>J25</f>
        <v>515522.64999999997</v>
      </c>
      <c r="P35" s="56">
        <f>IF(O35,O35/$O$40,"")</f>
        <v>0.83782581094156017</v>
      </c>
    </row>
    <row r="36" spans="1:33" ht="30" customHeight="1" x14ac:dyDescent="0.25">
      <c r="A36" s="41" t="s">
        <v>24</v>
      </c>
      <c r="B36" s="12">
        <f t="shared" si="23"/>
        <v>1</v>
      </c>
      <c r="C36" s="8">
        <f t="shared" si="24"/>
        <v>9.0909090909090905E-3</v>
      </c>
      <c r="D36" s="13">
        <f t="shared" si="25"/>
        <v>16384.8</v>
      </c>
      <c r="E36" s="14">
        <f t="shared" si="26"/>
        <v>17040.189999999999</v>
      </c>
      <c r="F36" s="21">
        <f t="shared" si="27"/>
        <v>2.7693663906616442E-2</v>
      </c>
      <c r="G36" s="24"/>
      <c r="J36" s="139" t="s">
        <v>10</v>
      </c>
      <c r="K36" s="140"/>
      <c r="L36" s="57">
        <f>L25</f>
        <v>76</v>
      </c>
      <c r="M36" s="8">
        <f>IF(L36,L36/$L$40,"")</f>
        <v>0.69090909090909092</v>
      </c>
      <c r="N36" s="58">
        <f>N25</f>
        <v>84770.95</v>
      </c>
      <c r="O36" s="58">
        <f>O25</f>
        <v>99787.41</v>
      </c>
      <c r="P36" s="56">
        <f>IF(O36,O36/$O$40,"")</f>
        <v>0.16217418905843992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11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12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23"/>
        <v>1</v>
      </c>
      <c r="C39" s="8">
        <f t="shared" si="24"/>
        <v>9.0909090909090905E-3</v>
      </c>
      <c r="D39" s="13">
        <f t="shared" si="25"/>
        <v>168265.9</v>
      </c>
      <c r="E39" s="22">
        <f t="shared" si="26"/>
        <v>203601.74</v>
      </c>
      <c r="F39" s="21">
        <f t="shared" si="27"/>
        <v>0.33089291600400611</v>
      </c>
      <c r="G39" s="24"/>
      <c r="J39" s="139" t="s">
        <v>13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43</v>
      </c>
      <c r="C40" s="8">
        <f t="shared" si="24"/>
        <v>0.39090909090909093</v>
      </c>
      <c r="D40" s="13">
        <f t="shared" si="25"/>
        <v>57074.29</v>
      </c>
      <c r="E40" s="14">
        <f t="shared" si="26"/>
        <v>69059.89</v>
      </c>
      <c r="F40" s="21">
        <f t="shared" si="27"/>
        <v>0.112235918912166</v>
      </c>
      <c r="G40" s="24"/>
      <c r="J40" s="141" t="s">
        <v>34</v>
      </c>
      <c r="K40" s="142"/>
      <c r="L40" s="79">
        <f>SUM(L34:L39)</f>
        <v>110</v>
      </c>
      <c r="M40" s="17">
        <f>SUM(M34:M39)</f>
        <v>1</v>
      </c>
      <c r="N40" s="80">
        <f>SUM(N34:N39)</f>
        <v>511011.97000000003</v>
      </c>
      <c r="O40" s="81">
        <f>SUM(O34:O39)</f>
        <v>615310.05999999994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63</v>
      </c>
      <c r="C41" s="8">
        <f t="shared" si="24"/>
        <v>0.57272727272727275</v>
      </c>
      <c r="D41" s="13">
        <f t="shared" si="25"/>
        <v>65181.98</v>
      </c>
      <c r="E41" s="14">
        <f t="shared" si="26"/>
        <v>78641.19</v>
      </c>
      <c r="F41" s="21">
        <f t="shared" si="27"/>
        <v>0.12780741793820175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49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33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110</v>
      </c>
      <c r="C46" s="17">
        <f>SUM(C34:C45)</f>
        <v>1</v>
      </c>
      <c r="D46" s="18">
        <f>SUM(D34:D45)</f>
        <v>511011.96999999991</v>
      </c>
      <c r="E46" s="18">
        <f>SUM(E34:E45)</f>
        <v>615310.06000000006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opLeftCell="A12" zoomScale="80" zoomScaleNormal="80" workbookViewId="0">
      <selection activeCell="I22" sqref="A22:I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570312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2" width="11.42578125" style="26" customWidth="1"/>
    <col min="13" max="13" width="10.5703125" style="26" customWidth="1"/>
    <col min="14" max="14" width="18.8554687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25">
      <c r="B4" s="25"/>
      <c r="H4" s="25"/>
      <c r="N4" s="25"/>
    </row>
    <row r="5" spans="1:31" s="24" customFormat="1" ht="30.75" customHeight="1" x14ac:dyDescent="0.25">
      <c r="A5" s="27" t="s">
        <v>0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54</v>
      </c>
      <c r="B7" s="30" t="s">
        <v>55</v>
      </c>
      <c r="C7" s="31"/>
      <c r="D7" s="31"/>
      <c r="E7" s="31"/>
      <c r="F7" s="31"/>
      <c r="H7" s="69"/>
      <c r="I7" s="84" t="s">
        <v>3</v>
      </c>
      <c r="J7" s="85">
        <v>45650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Selectives Metropolitanes SA (SEMESA)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">
      <c r="A11" s="112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6" t="s">
        <v>12</v>
      </c>
      <c r="W11" s="137"/>
      <c r="X11" s="137"/>
      <c r="Y11" s="137"/>
      <c r="Z11" s="138"/>
      <c r="AA11" s="133" t="s">
        <v>13</v>
      </c>
      <c r="AB11" s="134"/>
      <c r="AC11" s="134"/>
      <c r="AD11" s="134"/>
      <c r="AE11" s="135"/>
    </row>
    <row r="12" spans="1:31" ht="39" customHeight="1" thickBot="1" x14ac:dyDescent="0.3">
      <c r="A12" s="113"/>
      <c r="B12" s="32" t="s">
        <v>14</v>
      </c>
      <c r="C12" s="33" t="s">
        <v>15</v>
      </c>
      <c r="D12" s="34" t="s">
        <v>56</v>
      </c>
      <c r="E12" s="35" t="s">
        <v>17</v>
      </c>
      <c r="F12" s="36" t="s">
        <v>18</v>
      </c>
      <c r="G12" s="37" t="s">
        <v>14</v>
      </c>
      <c r="H12" s="33" t="s">
        <v>15</v>
      </c>
      <c r="I12" s="34" t="s">
        <v>16</v>
      </c>
      <c r="J12" s="35" t="s">
        <v>19</v>
      </c>
      <c r="K12" s="36" t="s">
        <v>18</v>
      </c>
      <c r="L12" s="37" t="s">
        <v>14</v>
      </c>
      <c r="M12" s="33" t="s">
        <v>15</v>
      </c>
      <c r="N12" s="34" t="s">
        <v>16</v>
      </c>
      <c r="O12" s="35" t="s">
        <v>20</v>
      </c>
      <c r="P12" s="36" t="s">
        <v>18</v>
      </c>
      <c r="Q12" s="37" t="s">
        <v>14</v>
      </c>
      <c r="R12" s="33" t="s">
        <v>15</v>
      </c>
      <c r="S12" s="34" t="s">
        <v>21</v>
      </c>
      <c r="T12" s="35" t="s">
        <v>19</v>
      </c>
      <c r="U12" s="38" t="s">
        <v>18</v>
      </c>
      <c r="V12" s="32" t="s">
        <v>14</v>
      </c>
      <c r="W12" s="33" t="s">
        <v>15</v>
      </c>
      <c r="X12" s="34" t="s">
        <v>21</v>
      </c>
      <c r="Y12" s="35" t="s">
        <v>19</v>
      </c>
      <c r="Z12" s="36" t="s">
        <v>18</v>
      </c>
      <c r="AA12" s="32" t="s">
        <v>14</v>
      </c>
      <c r="AB12" s="33" t="s">
        <v>15</v>
      </c>
      <c r="AC12" s="34" t="s">
        <v>21</v>
      </c>
      <c r="AD12" s="35" t="s">
        <v>19</v>
      </c>
      <c r="AE12" s="36" t="s">
        <v>18</v>
      </c>
    </row>
    <row r="13" spans="1:31" s="40" customFormat="1" ht="36" customHeight="1" x14ac:dyDescent="0.25">
      <c r="A13" s="39" t="s">
        <v>22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4</v>
      </c>
      <c r="H13" s="20">
        <f t="shared" ref="H13:H21" si="2">IF(G13,G13/$G$25,"")</f>
        <v>7.1428571428571425E-2</v>
      </c>
      <c r="I13" s="4">
        <v>694262.54</v>
      </c>
      <c r="J13" s="5">
        <v>840057.67</v>
      </c>
      <c r="K13" s="21">
        <f t="shared" ref="K13:K21" si="3">IF(J13,J13/$J$25,"")</f>
        <v>0.65893503156007605</v>
      </c>
      <c r="L13" s="1">
        <v>1</v>
      </c>
      <c r="M13" s="20">
        <f>IF(L13,L13/$L$25,"")</f>
        <v>9.5238095238095247E-3</v>
      </c>
      <c r="N13" s="4">
        <v>200000</v>
      </c>
      <c r="O13" s="5">
        <v>242000</v>
      </c>
      <c r="P13" s="21">
        <f>IF(O13,O13/$O$25,"")</f>
        <v>0.53130701327672558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23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24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1.7857142857142856E-2</v>
      </c>
      <c r="I15" s="6">
        <v>37800</v>
      </c>
      <c r="J15" s="7">
        <v>41580</v>
      </c>
      <c r="K15" s="21">
        <f t="shared" si="3"/>
        <v>3.2615044884082733E-2</v>
      </c>
      <c r="L15" s="2">
        <v>1</v>
      </c>
      <c r="M15" s="20">
        <f>IF(L15,L15/$L$25,"")</f>
        <v>9.5238095238095247E-3</v>
      </c>
      <c r="N15" s="6">
        <v>38160</v>
      </c>
      <c r="O15" s="7">
        <v>46173.599999999999</v>
      </c>
      <c r="P15" s="21">
        <f>IF(O15,O15/$O$25,"")</f>
        <v>0.10137337813319924</v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25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26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27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2</v>
      </c>
      <c r="H18" s="62">
        <f t="shared" si="2"/>
        <v>3.5714285714285712E-2</v>
      </c>
      <c r="I18" s="65">
        <v>244376.2</v>
      </c>
      <c r="J18" s="66">
        <v>295695.2</v>
      </c>
      <c r="K18" s="63">
        <f t="shared" si="3"/>
        <v>0.23194113083231893</v>
      </c>
      <c r="L18" s="67">
        <v>1</v>
      </c>
      <c r="M18" s="62">
        <f>IF(L18,L18/$L$25,"")</f>
        <v>9.5238095238095247E-3</v>
      </c>
      <c r="N18" s="65">
        <v>38125</v>
      </c>
      <c r="O18" s="66">
        <v>46131.25</v>
      </c>
      <c r="P18" s="63">
        <f>IF(O18,O18/$O$25,"")</f>
        <v>0.10128039940587581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18</v>
      </c>
      <c r="H19" s="20">
        <f t="shared" si="2"/>
        <v>0.32142857142857145</v>
      </c>
      <c r="I19" s="6">
        <v>25979.3</v>
      </c>
      <c r="J19" s="7">
        <v>31413.97</v>
      </c>
      <c r="K19" s="21">
        <f t="shared" si="3"/>
        <v>2.4640886039856386E-2</v>
      </c>
      <c r="L19" s="2">
        <v>32</v>
      </c>
      <c r="M19" s="20">
        <f>IF(L19,L19/$L$25,"")</f>
        <v>0.30476190476190479</v>
      </c>
      <c r="N19" s="6">
        <v>37203.43</v>
      </c>
      <c r="O19" s="7">
        <v>45016.17</v>
      </c>
      <c r="P19" s="21">
        <f>IF(O19,O19/$O$25,"")</f>
        <v>9.883225963577412E-2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31</v>
      </c>
      <c r="H20" s="62">
        <f t="shared" si="2"/>
        <v>0.5535714285714286</v>
      </c>
      <c r="I20" s="65">
        <v>54956.79</v>
      </c>
      <c r="J20" s="66">
        <v>66124.929999999993</v>
      </c>
      <c r="K20" s="63">
        <f t="shared" si="3"/>
        <v>5.1867906683665914E-2</v>
      </c>
      <c r="L20" s="64">
        <v>70</v>
      </c>
      <c r="M20" s="62">
        <f>IF(L20,L20/$L$25,"")</f>
        <v>0.66666666666666663</v>
      </c>
      <c r="N20" s="65">
        <v>63774.77</v>
      </c>
      <c r="O20" s="66">
        <v>76159.509999999995</v>
      </c>
      <c r="P20" s="63">
        <f>IF(O20,O20/$O$25,"")</f>
        <v>0.16720694954842527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50000000000003" hidden="1" customHeight="1" x14ac:dyDescent="0.25">
      <c r="A21" s="44" t="s">
        <v>48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50000000000003" customHeight="1" x14ac:dyDescent="0.25">
      <c r="A22" s="76" t="s">
        <v>31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50000000000003" customHeight="1" x14ac:dyDescent="0.25">
      <c r="A23" s="88" t="s">
        <v>32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33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34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56</v>
      </c>
      <c r="H25" s="17">
        <f t="shared" si="30"/>
        <v>1</v>
      </c>
      <c r="I25" s="18">
        <f t="shared" si="30"/>
        <v>1057374.83</v>
      </c>
      <c r="J25" s="18">
        <f t="shared" si="30"/>
        <v>1274871.77</v>
      </c>
      <c r="K25" s="19">
        <f t="shared" si="30"/>
        <v>1</v>
      </c>
      <c r="L25" s="16">
        <f t="shared" si="30"/>
        <v>105</v>
      </c>
      <c r="M25" s="17">
        <f t="shared" si="30"/>
        <v>1</v>
      </c>
      <c r="N25" s="18">
        <f t="shared" si="30"/>
        <v>377263.2</v>
      </c>
      <c r="O25" s="18">
        <f t="shared" si="30"/>
        <v>455480.52999999997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35" hidden="1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hidden="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7</v>
      </c>
      <c r="B31" s="100" t="s">
        <v>38</v>
      </c>
      <c r="C31" s="101"/>
      <c r="D31" s="101"/>
      <c r="E31" s="101"/>
      <c r="F31" s="102"/>
      <c r="G31" s="24"/>
      <c r="J31" s="106" t="s">
        <v>39</v>
      </c>
      <c r="K31" s="107"/>
      <c r="L31" s="100" t="s">
        <v>40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5" customHeight="1" thickBot="1" x14ac:dyDescent="0.3">
      <c r="A33" s="97"/>
      <c r="B33" s="52" t="s">
        <v>41</v>
      </c>
      <c r="C33" s="33" t="s">
        <v>15</v>
      </c>
      <c r="D33" s="34" t="s">
        <v>42</v>
      </c>
      <c r="E33" s="35" t="s">
        <v>43</v>
      </c>
      <c r="F33" s="53" t="s">
        <v>44</v>
      </c>
      <c r="J33" s="110"/>
      <c r="K33" s="111"/>
      <c r="L33" s="52" t="s">
        <v>41</v>
      </c>
      <c r="M33" s="33" t="s">
        <v>15</v>
      </c>
      <c r="N33" s="34" t="s">
        <v>42</v>
      </c>
      <c r="O33" s="35" t="s">
        <v>43</v>
      </c>
      <c r="P33" s="53" t="s">
        <v>44</v>
      </c>
    </row>
    <row r="34" spans="1:33" s="24" customFormat="1" ht="30" customHeight="1" x14ac:dyDescent="0.25">
      <c r="A34" s="39" t="s">
        <v>22</v>
      </c>
      <c r="B34" s="9">
        <f t="shared" ref="B34:B42" si="31">B13+G13+L13+Q13+AA13+V13</f>
        <v>5</v>
      </c>
      <c r="C34" s="8">
        <f t="shared" ref="C34:C45" si="32">IF(B34,B34/$B$46,"")</f>
        <v>3.1055900621118012E-2</v>
      </c>
      <c r="D34" s="10">
        <f t="shared" ref="D34:D42" si="33">D13+I13+N13+S13+AC13+X13</f>
        <v>894262.54</v>
      </c>
      <c r="E34" s="11">
        <f t="shared" ref="E34:E42" si="34">E13+J13+O13+T13+AD13+Y13</f>
        <v>1082057.67</v>
      </c>
      <c r="F34" s="21">
        <f t="shared" ref="F34:F42" si="35">IF(E34,E34/$E$46,"")</f>
        <v>0.62533951612050331</v>
      </c>
      <c r="J34" s="143" t="s">
        <v>8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23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9</v>
      </c>
      <c r="K35" s="140"/>
      <c r="L35" s="57">
        <f>G25</f>
        <v>56</v>
      </c>
      <c r="M35" s="8">
        <f t="shared" si="36"/>
        <v>0.34782608695652173</v>
      </c>
      <c r="N35" s="58">
        <f>I25</f>
        <v>1057374.83</v>
      </c>
      <c r="O35" s="58">
        <f>J25</f>
        <v>1274871.77</v>
      </c>
      <c r="P35" s="56">
        <f t="shared" si="37"/>
        <v>0.73677006121816924</v>
      </c>
    </row>
    <row r="36" spans="1:33" ht="30" customHeight="1" x14ac:dyDescent="0.25">
      <c r="A36" s="41" t="s">
        <v>24</v>
      </c>
      <c r="B36" s="12">
        <f t="shared" si="31"/>
        <v>2</v>
      </c>
      <c r="C36" s="8">
        <f t="shared" si="32"/>
        <v>1.2422360248447204E-2</v>
      </c>
      <c r="D36" s="13">
        <f t="shared" si="33"/>
        <v>75960</v>
      </c>
      <c r="E36" s="14">
        <f t="shared" si="34"/>
        <v>87753.600000000006</v>
      </c>
      <c r="F36" s="21">
        <f t="shared" si="35"/>
        <v>5.0714296735988394E-2</v>
      </c>
      <c r="G36" s="24"/>
      <c r="J36" s="139" t="s">
        <v>10</v>
      </c>
      <c r="K36" s="140"/>
      <c r="L36" s="57">
        <f>L25</f>
        <v>105</v>
      </c>
      <c r="M36" s="8">
        <f t="shared" si="36"/>
        <v>0.65217391304347827</v>
      </c>
      <c r="N36" s="58">
        <f>N25</f>
        <v>377263.2</v>
      </c>
      <c r="O36" s="58">
        <f>O25</f>
        <v>455480.52999999997</v>
      </c>
      <c r="P36" s="56">
        <f t="shared" si="37"/>
        <v>0.26322993878183071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25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11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12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31"/>
        <v>3</v>
      </c>
      <c r="C39" s="8">
        <f t="shared" si="32"/>
        <v>1.8633540372670808E-2</v>
      </c>
      <c r="D39" s="13">
        <f t="shared" si="33"/>
        <v>282501.2</v>
      </c>
      <c r="E39" s="22">
        <f t="shared" si="34"/>
        <v>341826.45</v>
      </c>
      <c r="F39" s="21">
        <f t="shared" si="35"/>
        <v>0.1975473144977471</v>
      </c>
      <c r="G39" s="24"/>
      <c r="J39" s="139" t="s">
        <v>13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50</v>
      </c>
      <c r="C40" s="8">
        <f t="shared" si="32"/>
        <v>0.3105590062111801</v>
      </c>
      <c r="D40" s="13">
        <f t="shared" si="33"/>
        <v>63182.729999999996</v>
      </c>
      <c r="E40" s="14">
        <f t="shared" si="34"/>
        <v>76430.14</v>
      </c>
      <c r="F40" s="21">
        <f t="shared" si="35"/>
        <v>4.4170276769649748E-2</v>
      </c>
      <c r="G40" s="24"/>
      <c r="J40" s="141" t="s">
        <v>34</v>
      </c>
      <c r="K40" s="142"/>
      <c r="L40" s="79">
        <f>SUM(L34:L39)</f>
        <v>161</v>
      </c>
      <c r="M40" s="17">
        <f>SUM(M34:M39)</f>
        <v>1</v>
      </c>
      <c r="N40" s="80">
        <f>SUM(N34:N39)</f>
        <v>1434638.03</v>
      </c>
      <c r="O40" s="81">
        <f>SUM(O34:O39)</f>
        <v>1730352.3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101</v>
      </c>
      <c r="C41" s="8">
        <f t="shared" si="32"/>
        <v>0.62732919254658381</v>
      </c>
      <c r="D41" s="13">
        <f t="shared" si="33"/>
        <v>118731.56</v>
      </c>
      <c r="E41" s="14">
        <f t="shared" si="34"/>
        <v>142284.44</v>
      </c>
      <c r="F41" s="21">
        <f t="shared" si="35"/>
        <v>8.2228595876111477E-2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25">
      <c r="A42" s="44" t="s">
        <v>49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31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32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33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34</v>
      </c>
      <c r="B46" s="16">
        <f>SUM(B34:B45)</f>
        <v>161</v>
      </c>
      <c r="C46" s="17">
        <f>SUM(C34:C45)</f>
        <v>1</v>
      </c>
      <c r="D46" s="18">
        <f>SUM(D34:D45)</f>
        <v>1434638.03</v>
      </c>
      <c r="E46" s="18">
        <f>SUM(E34:E45)</f>
        <v>1730352.2999999998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abSelected="1" zoomScale="80" zoomScaleNormal="80" workbookViewId="0">
      <selection activeCell="D17" sqref="D17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5703125" style="26" customWidth="1"/>
    <col min="4" max="4" width="19.140625" style="26" customWidth="1"/>
    <col min="5" max="5" width="19.5703125" style="26" customWidth="1"/>
    <col min="6" max="6" width="11.42578125" style="26" customWidth="1"/>
    <col min="7" max="7" width="9.42578125" style="26" customWidth="1"/>
    <col min="8" max="8" width="10.85546875" style="59" customWidth="1"/>
    <col min="9" max="9" width="17.42578125" style="26" customWidth="1"/>
    <col min="10" max="10" width="20" style="26" customWidth="1"/>
    <col min="11" max="11" width="11.42578125" style="26" customWidth="1"/>
    <col min="12" max="12" width="11.5703125" style="26" customWidth="1"/>
    <col min="13" max="13" width="10.5703125" style="26" customWidth="1"/>
    <col min="14" max="14" width="20.140625" style="59" customWidth="1"/>
    <col min="15" max="15" width="19.570312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570312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57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58</v>
      </c>
      <c r="B7" s="30" t="s">
        <v>59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4</v>
      </c>
      <c r="B8" s="87" t="str">
        <f>'CONTRACTACIO 1r TR 2024'!B8</f>
        <v>Selectives Metropolitanes SA (SEMESA)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">
      <c r="A11" s="166" t="s">
        <v>7</v>
      </c>
      <c r="B11" s="124" t="s">
        <v>8</v>
      </c>
      <c r="C11" s="125"/>
      <c r="D11" s="125"/>
      <c r="E11" s="125"/>
      <c r="F11" s="126"/>
      <c r="G11" s="127" t="s">
        <v>9</v>
      </c>
      <c r="H11" s="128"/>
      <c r="I11" s="128"/>
      <c r="J11" s="128"/>
      <c r="K11" s="129"/>
      <c r="L11" s="98" t="s">
        <v>10</v>
      </c>
      <c r="M11" s="99"/>
      <c r="N11" s="99"/>
      <c r="O11" s="99"/>
      <c r="P11" s="99"/>
      <c r="Q11" s="130" t="s">
        <v>11</v>
      </c>
      <c r="R11" s="131"/>
      <c r="S11" s="131"/>
      <c r="T11" s="131"/>
      <c r="U11" s="132"/>
      <c r="V11" s="133" t="s">
        <v>13</v>
      </c>
      <c r="W11" s="134"/>
      <c r="X11" s="134"/>
      <c r="Y11" s="134"/>
      <c r="Z11" s="135"/>
      <c r="AA11" s="136" t="s">
        <v>12</v>
      </c>
      <c r="AB11" s="137"/>
      <c r="AC11" s="137"/>
      <c r="AD11" s="137"/>
      <c r="AE11" s="138"/>
    </row>
    <row r="12" spans="1:31" ht="39" customHeight="1" thickBot="1" x14ac:dyDescent="0.3">
      <c r="A12" s="167"/>
      <c r="B12" s="32" t="s">
        <v>14</v>
      </c>
      <c r="C12" s="33" t="s">
        <v>15</v>
      </c>
      <c r="D12" s="34" t="s">
        <v>60</v>
      </c>
      <c r="E12" s="35" t="s">
        <v>61</v>
      </c>
      <c r="F12" s="36" t="s">
        <v>18</v>
      </c>
      <c r="G12" s="37" t="s">
        <v>14</v>
      </c>
      <c r="H12" s="33" t="s">
        <v>15</v>
      </c>
      <c r="I12" s="34" t="s">
        <v>60</v>
      </c>
      <c r="J12" s="35" t="s">
        <v>61</v>
      </c>
      <c r="K12" s="36" t="s">
        <v>18</v>
      </c>
      <c r="L12" s="37" t="s">
        <v>14</v>
      </c>
      <c r="M12" s="33" t="s">
        <v>15</v>
      </c>
      <c r="N12" s="34" t="s">
        <v>60</v>
      </c>
      <c r="O12" s="35" t="s">
        <v>61</v>
      </c>
      <c r="P12" s="36" t="s">
        <v>18</v>
      </c>
      <c r="Q12" s="37" t="s">
        <v>14</v>
      </c>
      <c r="R12" s="33" t="s">
        <v>15</v>
      </c>
      <c r="S12" s="34" t="s">
        <v>60</v>
      </c>
      <c r="T12" s="35" t="s">
        <v>61</v>
      </c>
      <c r="U12" s="38" t="s">
        <v>18</v>
      </c>
      <c r="V12" s="32" t="s">
        <v>14</v>
      </c>
      <c r="W12" s="33" t="s">
        <v>15</v>
      </c>
      <c r="X12" s="34" t="s">
        <v>60</v>
      </c>
      <c r="Y12" s="35" t="s">
        <v>61</v>
      </c>
      <c r="Z12" s="36" t="s">
        <v>18</v>
      </c>
      <c r="AA12" s="32" t="s">
        <v>14</v>
      </c>
      <c r="AB12" s="33" t="s">
        <v>15</v>
      </c>
      <c r="AC12" s="34" t="s">
        <v>60</v>
      </c>
      <c r="AD12" s="35" t="s">
        <v>61</v>
      </c>
      <c r="AE12" s="36" t="s">
        <v>18</v>
      </c>
    </row>
    <row r="13" spans="1:31" s="40" customFormat="1" ht="36" customHeight="1" x14ac:dyDescent="0.25">
      <c r="A13" s="39" t="s">
        <v>22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7</v>
      </c>
      <c r="H13" s="20">
        <f t="shared" ref="H13:H24" si="2">IF(G13,G13/$G$25,"")</f>
        <v>3.4653465346534656E-2</v>
      </c>
      <c r="I13" s="10">
        <f>'CONTRACTACIO 1r TR 2024'!I13+'CONTRACTACIO 2n TR 2024'!I13+'CONTRACTACIO 3r TR 2024'!I13+'CONTRACTACIO 4t TR 2024'!I13</f>
        <v>968367.54</v>
      </c>
      <c r="J13" s="10">
        <f>'CONTRACTACIO 1r TR 2024'!J13+'CONTRACTACIO 2n TR 2024'!J13+'CONTRACTACIO 3r TR 2024'!J13+'CONTRACTACIO 4t TR 2024'!J13</f>
        <v>1171724.72</v>
      </c>
      <c r="K13" s="21">
        <f t="shared" ref="K13:K24" si="3">IF(J13,J13/$J$25,"")</f>
        <v>0.55689835235851792</v>
      </c>
      <c r="L13" s="9">
        <f>'CONTRACTACIO 1r TR 2024'!L13+'CONTRACTACIO 2n TR 2024'!L13+'CONTRACTACIO 3r TR 2024'!L13+'CONTRACTACIO 4t TR 2024'!L13</f>
        <v>2</v>
      </c>
      <c r="M13" s="20">
        <f t="shared" ref="M13:M24" si="4">IF(L13,L13/$L$25,"")</f>
        <v>5.5401662049861496E-3</v>
      </c>
      <c r="N13" s="10">
        <f>'CONTRACTACIO 1r TR 2024'!N13+'CONTRACTACIO 2n TR 2024'!N13+'CONTRACTACIO 3r TR 2024'!N13+'CONTRACTACIO 4t TR 2024'!N13</f>
        <v>610871.6</v>
      </c>
      <c r="O13" s="10">
        <f>'CONTRACTACIO 1r TR 2024'!O13+'CONTRACTACIO 2n TR 2024'!O13+'CONTRACTACIO 3r TR 2024'!O13+'CONTRACTACIO 4t TR 2024'!O13</f>
        <v>739154.64</v>
      </c>
      <c r="P13" s="21">
        <f t="shared" ref="P13:P24" si="5">IF(O13,O13/$O$25,"")</f>
        <v>0.54921509211456609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23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24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4</v>
      </c>
      <c r="H15" s="20">
        <f t="shared" si="2"/>
        <v>1.9801980198019802E-2</v>
      </c>
      <c r="I15" s="13">
        <f>'CONTRACTACIO 1r TR 2024'!I15+'CONTRACTACIO 2n TR 2024'!I15+'CONTRACTACIO 3r TR 2024'!I15+'CONTRACTACIO 4t TR 2024'!I15</f>
        <v>99372.31</v>
      </c>
      <c r="J15" s="13">
        <f>'CONTRACTACIO 1r TR 2024'!J15+'CONTRACTACIO 2n TR 2024'!J15+'CONTRACTACIO 3r TR 2024'!J15+'CONTRACTACIO 4t TR 2024'!J15</f>
        <v>116082.5</v>
      </c>
      <c r="K15" s="21">
        <f t="shared" si="3"/>
        <v>5.5171792387940455E-2</v>
      </c>
      <c r="L15" s="9">
        <f>'CONTRACTACIO 1r TR 2024'!L15+'CONTRACTACIO 2n TR 2024'!L15+'CONTRACTACIO 3r TR 2024'!L15+'CONTRACTACIO 4t TR 2024'!L15</f>
        <v>3</v>
      </c>
      <c r="M15" s="20">
        <f t="shared" si="4"/>
        <v>8.3102493074792248E-3</v>
      </c>
      <c r="N15" s="13">
        <f>'CONTRACTACIO 1r TR 2024'!N15+'CONTRACTACIO 2n TR 2024'!N15+'CONTRACTACIO 3r TR 2024'!N15+'CONTRACTACIO 4t TR 2024'!N15</f>
        <v>100864.8</v>
      </c>
      <c r="O15" s="13">
        <f>'CONTRACTACIO 1r TR 2024'!O15+'CONTRACTACIO 2n TR 2024'!O15+'CONTRACTACIO 3r TR 2024'!O15+'CONTRACTACIO 4t TR 2024'!O15</f>
        <v>119260.98999999999</v>
      </c>
      <c r="P15" s="21">
        <f t="shared" si="5"/>
        <v>8.8614657967275065E-2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25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26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27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3</v>
      </c>
      <c r="H18" s="20">
        <f t="shared" si="2"/>
        <v>1.4851485148514851E-2</v>
      </c>
      <c r="I18" s="13">
        <f>'CONTRACTACIO 1r TR 2024'!I18+'CONTRACTACIO 2n TR 2024'!I18+'CONTRACTACIO 3r TR 2024'!I18+'CONTRACTACIO 4t TR 2024'!I18</f>
        <v>412642.1</v>
      </c>
      <c r="J18" s="13">
        <f>'CONTRACTACIO 1r TR 2024'!J18+'CONTRACTACIO 2n TR 2024'!J18+'CONTRACTACIO 3r TR 2024'!J18+'CONTRACTACIO 4t TR 2024'!J18</f>
        <v>499296.94</v>
      </c>
      <c r="K18" s="21">
        <f t="shared" si="3"/>
        <v>0.23730628745602447</v>
      </c>
      <c r="L18" s="9">
        <f>'CONTRACTACIO 1r TR 2024'!L18+'CONTRACTACIO 2n TR 2024'!L18+'CONTRACTACIO 3r TR 2024'!L18+'CONTRACTACIO 4t TR 2024'!L18</f>
        <v>2</v>
      </c>
      <c r="M18" s="20">
        <f t="shared" si="4"/>
        <v>5.5401662049861496E-3</v>
      </c>
      <c r="N18" s="13">
        <f>'CONTRACTACIO 1r TR 2024'!N18+'CONTRACTACIO 2n TR 2024'!N18+'CONTRACTACIO 3r TR 2024'!N18+'CONTRACTACIO 4t TR 2024'!N18</f>
        <v>57651.520000000004</v>
      </c>
      <c r="O18" s="13">
        <f>'CONTRACTACIO 1r TR 2024'!O18+'CONTRACTACIO 2n TR 2024'!O18+'CONTRACTACIO 3r TR 2024'!O18+'CONTRACTACIO 4t TR 2024'!O18</f>
        <v>69758.34</v>
      </c>
      <c r="P18" s="21">
        <f t="shared" si="5"/>
        <v>5.1832635629344377E-2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46</v>
      </c>
      <c r="H19" s="20">
        <f t="shared" si="2"/>
        <v>0.22772277227722773</v>
      </c>
      <c r="I19" s="13">
        <f>'CONTRACTACIO 1r TR 2024'!I19+'CONTRACTACIO 2n TR 2024'!I19+'CONTRACTACIO 3r TR 2024'!I19+'CONTRACTACIO 4t TR 2024'!I19</f>
        <v>58102.740000000005</v>
      </c>
      <c r="J19" s="13">
        <f>'CONTRACTACIO 1r TR 2024'!J19+'CONTRACTACIO 2n TR 2024'!J19+'CONTRACTACIO 3r TR 2024'!J19+'CONTRACTACIO 4t TR 2024'!J19</f>
        <v>69805.33</v>
      </c>
      <c r="K19" s="21">
        <f t="shared" si="3"/>
        <v>3.3177138451805151E-2</v>
      </c>
      <c r="L19" s="9">
        <f>'CONTRACTACIO 1r TR 2024'!L19+'CONTRACTACIO 2n TR 2024'!L19+'CONTRACTACIO 3r TR 2024'!L19+'CONTRACTACIO 4t TR 2024'!L19</f>
        <v>129</v>
      </c>
      <c r="M19" s="20">
        <f t="shared" si="4"/>
        <v>0.35734072022160662</v>
      </c>
      <c r="N19" s="13">
        <f>'CONTRACTACIO 1r TR 2024'!N19+'CONTRACTACIO 2n TR 2024'!N19+'CONTRACTACIO 3r TR 2024'!N19+'CONTRACTACIO 4t TR 2024'!N19</f>
        <v>150715.75</v>
      </c>
      <c r="O19" s="13">
        <f>'CONTRACTACIO 1r TR 2024'!O19+'CONTRACTACIO 2n TR 2024'!O19+'CONTRACTACIO 3r TR 2024'!O19+'CONTRACTACIO 4t TR 2024'!O19</f>
        <v>182366.08999999997</v>
      </c>
      <c r="P19" s="21">
        <f t="shared" si="5"/>
        <v>0.13550372749865064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141</v>
      </c>
      <c r="H20" s="20">
        <f t="shared" si="2"/>
        <v>0.69801980198019797</v>
      </c>
      <c r="I20" s="13">
        <f>'CONTRACTACIO 1r TR 2024'!I20+'CONTRACTACIO 2n TR 2024'!I20+'CONTRACTACIO 3r TR 2024'!I20+'CONTRACTACIO 4t TR 2024'!I20</f>
        <v>205088.65000000002</v>
      </c>
      <c r="J20" s="13">
        <f>'CONTRACTACIO 1r TR 2024'!J20+'CONTRACTACIO 2n TR 2024'!J20+'CONTRACTACIO 3r TR 2024'!J20+'CONTRACTACIO 4t TR 2024'!J20</f>
        <v>245838.52000000002</v>
      </c>
      <c r="K20" s="21">
        <f t="shared" si="3"/>
        <v>0.11684234735122476</v>
      </c>
      <c r="L20" s="9">
        <f>'CONTRACTACIO 1r TR 2024'!L20+'CONTRACTACIO 2n TR 2024'!L20+'CONTRACTACIO 3r TR 2024'!L20+'CONTRACTACIO 4t TR 2024'!L20</f>
        <v>225</v>
      </c>
      <c r="M20" s="20">
        <f t="shared" si="4"/>
        <v>0.62326869806094187</v>
      </c>
      <c r="N20" s="13">
        <f>'CONTRACTACIO 1r TR 2024'!N20+'CONTRACTACIO 2n TR 2024'!N20+'CONTRACTACIO 3r TR 2024'!N20+'CONTRACTACIO 4t TR 2024'!N20</f>
        <v>195836</v>
      </c>
      <c r="O20" s="13">
        <f>'CONTRACTACIO 1r TR 2024'!O20+'CONTRACTACIO 2n TR 2024'!O20+'CONTRACTACIO 3r TR 2024'!O20+'CONTRACTACIO 4t TR 2024'!O20</f>
        <v>235298.12</v>
      </c>
      <c r="P20" s="21">
        <f t="shared" si="5"/>
        <v>0.17483388679016371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48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31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32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1</v>
      </c>
      <c r="H23" s="62">
        <f t="shared" si="2"/>
        <v>4.9504950495049506E-3</v>
      </c>
      <c r="I23" s="73">
        <f>'CONTRACTACIO 1r TR 2024'!I23+'CONTRACTACIO 2n TR 2024'!I23+'CONTRACTACIO 3r TR 2024'!I23+'CONTRACTACIO 4t TR 2024'!I23</f>
        <v>1271</v>
      </c>
      <c r="J23" s="74">
        <f>'CONTRACTACIO 1r TR 2024'!J23+'CONTRACTACIO 2n TR 2024'!J23+'CONTRACTACIO 3r TR 2024'!J23+'CONTRACTACIO 4t TR 2024'!J23</f>
        <v>1271</v>
      </c>
      <c r="K23" s="63">
        <f t="shared" si="3"/>
        <v>6.0408199448730275E-4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33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34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202</v>
      </c>
      <c r="H25" s="17">
        <f t="shared" si="12"/>
        <v>1</v>
      </c>
      <c r="I25" s="18">
        <f t="shared" si="12"/>
        <v>1744844.3400000003</v>
      </c>
      <c r="J25" s="18">
        <f t="shared" si="12"/>
        <v>2104019.0099999998</v>
      </c>
      <c r="K25" s="19">
        <f t="shared" si="12"/>
        <v>1</v>
      </c>
      <c r="L25" s="16">
        <f t="shared" si="12"/>
        <v>361</v>
      </c>
      <c r="M25" s="17">
        <f t="shared" si="12"/>
        <v>1</v>
      </c>
      <c r="N25" s="18">
        <f t="shared" si="12"/>
        <v>1115939.67</v>
      </c>
      <c r="O25" s="18">
        <f t="shared" si="12"/>
        <v>1345838.1800000002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3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25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25">
      <c r="A29" s="114" t="s">
        <v>37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45" t="s">
        <v>7</v>
      </c>
      <c r="B31" s="148" t="s">
        <v>38</v>
      </c>
      <c r="C31" s="149"/>
      <c r="D31" s="149"/>
      <c r="E31" s="149"/>
      <c r="F31" s="150"/>
      <c r="G31" s="24"/>
      <c r="H31" s="47"/>
      <c r="I31" s="47"/>
      <c r="J31" s="154" t="s">
        <v>39</v>
      </c>
      <c r="K31" s="155"/>
      <c r="L31" s="148" t="s">
        <v>40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">
      <c r="A33" s="147"/>
      <c r="B33" s="52" t="s">
        <v>41</v>
      </c>
      <c r="C33" s="33" t="s">
        <v>15</v>
      </c>
      <c r="D33" s="34" t="s">
        <v>60</v>
      </c>
      <c r="E33" s="35" t="s">
        <v>61</v>
      </c>
      <c r="F33" s="53" t="s">
        <v>44</v>
      </c>
      <c r="G33" s="24"/>
      <c r="H33" s="24"/>
      <c r="I33" s="24"/>
      <c r="J33" s="158"/>
      <c r="K33" s="159"/>
      <c r="L33" s="52" t="s">
        <v>41</v>
      </c>
      <c r="M33" s="33" t="s">
        <v>15</v>
      </c>
      <c r="N33" s="34" t="s">
        <v>60</v>
      </c>
      <c r="O33" s="35" t="s">
        <v>61</v>
      </c>
      <c r="P33" s="53" t="s">
        <v>44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x14ac:dyDescent="0.25">
      <c r="A34" s="39" t="s">
        <v>22</v>
      </c>
      <c r="B34" s="9">
        <f t="shared" ref="B34:B43" si="13">B13+G13+L13+Q13+V13+AA13</f>
        <v>9</v>
      </c>
      <c r="C34" s="8">
        <f t="shared" ref="C34:C40" si="14">IF(B34,B34/$B$46,"")</f>
        <v>1.5985790408525755E-2</v>
      </c>
      <c r="D34" s="10">
        <f t="shared" ref="D34:D43" si="15">D13+I13+N13+S13+X13+AC13</f>
        <v>1579239.1400000001</v>
      </c>
      <c r="E34" s="11">
        <f t="shared" ref="E34:E43" si="16">E13+J13+O13+T13+Y13+AD13</f>
        <v>1910879.3599999999</v>
      </c>
      <c r="F34" s="21">
        <f t="shared" ref="F34:F40" si="17">IF(E34,E34/$E$46,"")</f>
        <v>0.55390100365284978</v>
      </c>
      <c r="J34" s="143" t="s">
        <v>8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23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9</v>
      </c>
      <c r="K35" s="140"/>
      <c r="L35" s="57">
        <f>G25</f>
        <v>202</v>
      </c>
      <c r="M35" s="8">
        <f t="shared" si="18"/>
        <v>0.35879218472468916</v>
      </c>
      <c r="N35" s="58">
        <f>I25</f>
        <v>1744844.3400000003</v>
      </c>
      <c r="O35" s="58">
        <f>J25</f>
        <v>2104019.0099999998</v>
      </c>
      <c r="P35" s="56">
        <f t="shared" si="19"/>
        <v>0.60988582834641913</v>
      </c>
    </row>
    <row r="36" spans="1:33" s="24" customFormat="1" ht="30" customHeight="1" x14ac:dyDescent="0.25">
      <c r="A36" s="41" t="s">
        <v>24</v>
      </c>
      <c r="B36" s="12">
        <f t="shared" si="13"/>
        <v>7</v>
      </c>
      <c r="C36" s="8">
        <f t="shared" si="14"/>
        <v>1.2433392539964476E-2</v>
      </c>
      <c r="D36" s="13">
        <f t="shared" si="15"/>
        <v>200237.11</v>
      </c>
      <c r="E36" s="14">
        <f t="shared" si="16"/>
        <v>235343.49</v>
      </c>
      <c r="F36" s="21">
        <f t="shared" si="17"/>
        <v>6.8218328191144623E-2</v>
      </c>
      <c r="J36" s="139" t="s">
        <v>10</v>
      </c>
      <c r="K36" s="140"/>
      <c r="L36" s="57">
        <f>L25</f>
        <v>361</v>
      </c>
      <c r="M36" s="8">
        <f t="shared" si="18"/>
        <v>0.64120781527531079</v>
      </c>
      <c r="N36" s="58">
        <f>N25</f>
        <v>1115939.67</v>
      </c>
      <c r="O36" s="58">
        <f>O25</f>
        <v>1345838.1800000002</v>
      </c>
      <c r="P36" s="56">
        <f t="shared" si="19"/>
        <v>0.39011417165358087</v>
      </c>
    </row>
    <row r="37" spans="1:33" ht="30" customHeight="1" x14ac:dyDescent="0.25">
      <c r="A37" s="41" t="s">
        <v>25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11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12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27</v>
      </c>
      <c r="B39" s="15">
        <f t="shared" si="13"/>
        <v>5</v>
      </c>
      <c r="C39" s="8">
        <f t="shared" si="14"/>
        <v>8.8809946714031966E-3</v>
      </c>
      <c r="D39" s="13">
        <f t="shared" si="15"/>
        <v>470293.62</v>
      </c>
      <c r="E39" s="22">
        <f t="shared" si="16"/>
        <v>569055.28</v>
      </c>
      <c r="F39" s="21">
        <f t="shared" si="17"/>
        <v>0.16495038741009452</v>
      </c>
      <c r="G39" s="24"/>
      <c r="H39" s="24"/>
      <c r="I39" s="24"/>
      <c r="J39" s="139" t="s">
        <v>13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175</v>
      </c>
      <c r="C40" s="8">
        <f t="shared" si="14"/>
        <v>0.31083481349911191</v>
      </c>
      <c r="D40" s="13">
        <f t="shared" si="15"/>
        <v>208818.49</v>
      </c>
      <c r="E40" s="14">
        <f t="shared" si="16"/>
        <v>252171.41999999998</v>
      </c>
      <c r="F40" s="21">
        <f t="shared" si="17"/>
        <v>7.3096190975951672E-2</v>
      </c>
      <c r="G40" s="24"/>
      <c r="H40" s="24"/>
      <c r="I40" s="24"/>
      <c r="J40" s="141" t="s">
        <v>34</v>
      </c>
      <c r="K40" s="142"/>
      <c r="L40" s="79">
        <f>SUM(L34:L39)</f>
        <v>563</v>
      </c>
      <c r="M40" s="17">
        <f>SUM(M34:M39)</f>
        <v>1</v>
      </c>
      <c r="N40" s="80">
        <f>SUM(N34:N39)</f>
        <v>2860784.0100000002</v>
      </c>
      <c r="O40" s="81">
        <f>SUM(O34:O39)</f>
        <v>3449857.19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366</v>
      </c>
      <c r="C41" s="8">
        <f>IF(B41,B41/$B$46,"")</f>
        <v>0.65008880994671403</v>
      </c>
      <c r="D41" s="13">
        <f t="shared" si="15"/>
        <v>400924.65</v>
      </c>
      <c r="E41" s="14">
        <f t="shared" si="16"/>
        <v>481136.64000000001</v>
      </c>
      <c r="F41" s="21">
        <f>IF(E41,E41/$E$46,"")</f>
        <v>0.13946566872236241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49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31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32</v>
      </c>
      <c r="B44" s="12">
        <f t="shared" ref="B44" si="20">B23+G23+L23+Q23+V23+AA23</f>
        <v>1</v>
      </c>
      <c r="C44" s="8">
        <f>IF(B44,B44/$B$46,"")</f>
        <v>1.7761989342806395E-3</v>
      </c>
      <c r="D44" s="13">
        <f t="shared" ref="D44" si="21">D23+I23+N23+S23+X23+AC23</f>
        <v>1271</v>
      </c>
      <c r="E44" s="14">
        <f t="shared" ref="E44" si="22">E23+J23+O23+T23+Y23+AD23</f>
        <v>1271</v>
      </c>
      <c r="F44" s="21">
        <f>IF(E44,E44/$E$46,"")</f>
        <v>3.6842104759704562E-4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33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34</v>
      </c>
      <c r="B46" s="16">
        <f>SUM(B34:B45)</f>
        <v>563</v>
      </c>
      <c r="C46" s="17">
        <f>SUM(C34:C45)</f>
        <v>1</v>
      </c>
      <c r="D46" s="18">
        <f>SUM(D34:D45)</f>
        <v>2860784.0100000002</v>
      </c>
      <c r="E46" s="18">
        <f>SUM(E34:E45)</f>
        <v>3449857.19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BD339-F7B7-4221-AB25-5BC127A7F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2E2D3-5F82-41B1-8448-38AF6D86A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AD6F1E-6DA2-4A09-8756-670916A8844D}">
  <ds:schemaRefs>
    <ds:schemaRef ds:uri="http://schemas.microsoft.com/office/2006/metadata/properties"/>
    <ds:schemaRef ds:uri="http://schemas.microsoft.com/office/infopath/2007/PartnerControls"/>
    <ds:schemaRef ds:uri="fe2c56db-766c-4c36-b3e5-267db87031a2"/>
    <ds:schemaRef ds:uri="0cc523da-d425-4f99-a8e5-5c2e3b2a63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Manager/>
  <Company>IMI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Ajuntament de Barcelona</dc:creator>
  <cp:keywords/>
  <dc:description/>
  <cp:lastModifiedBy>FEIJOO LORDEN, JOSE RAMON</cp:lastModifiedBy>
  <cp:revision/>
  <dcterms:created xsi:type="dcterms:W3CDTF">2016-02-03T12:33:15Z</dcterms:created>
  <dcterms:modified xsi:type="dcterms:W3CDTF">2025-05-08T10:16:19Z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