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U\"/>
    </mc:Choice>
  </mc:AlternateContent>
  <xr:revisionPtr revIDLastSave="0" documentId="8_{7B82820D-5924-47A6-8DB5-7401E35EF266}" xr6:coauthVersionLast="47" xr6:coauthVersionMax="47" xr10:uidLastSave="{00000000-0000-0000-0000-000000000000}"/>
  <bookViews>
    <workbookView xWindow="-48" yWindow="-48" windowWidth="23136" windowHeight="12456" tabRatio="700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D20" i="5" l="1"/>
  <c r="D13" i="5"/>
  <c r="O19" i="4" l="1"/>
  <c r="J19" i="4" l="1"/>
  <c r="J13" i="4" l="1"/>
  <c r="E20" i="1" l="1"/>
  <c r="O20" i="1"/>
  <c r="A28" i="7" l="1"/>
  <c r="A28" i="6"/>
  <c r="A28" i="5"/>
  <c r="A28" i="4"/>
  <c r="A27" i="7"/>
  <c r="A27" i="6"/>
  <c r="A27" i="5"/>
  <c r="A27" i="4"/>
  <c r="E44" i="6" l="1"/>
  <c r="F44" i="6"/>
  <c r="D44" i="6"/>
  <c r="B44" i="6"/>
  <c r="C44" i="6"/>
  <c r="E44" i="5"/>
  <c r="F44" i="5"/>
  <c r="D44" i="5"/>
  <c r="B44" i="5"/>
  <c r="C44" i="5"/>
  <c r="E44" i="4"/>
  <c r="F44" i="4" s="1"/>
  <c r="D44" i="4"/>
  <c r="B44" i="4"/>
  <c r="C44" i="4"/>
  <c r="E44" i="1"/>
  <c r="F44" i="1" s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/>
  <c r="Y23" i="7"/>
  <c r="Z23" i="7"/>
  <c r="X23" i="7"/>
  <c r="V23" i="7"/>
  <c r="W23" i="7"/>
  <c r="T23" i="7"/>
  <c r="U23" i="7"/>
  <c r="S23" i="7"/>
  <c r="Q23" i="7"/>
  <c r="R23" i="7"/>
  <c r="O23" i="7"/>
  <c r="P23" i="7" s="1"/>
  <c r="N23" i="7"/>
  <c r="L23" i="7"/>
  <c r="M23" i="7"/>
  <c r="J23" i="7"/>
  <c r="K23" i="7"/>
  <c r="I23" i="7"/>
  <c r="D44" i="7" s="1"/>
  <c r="G23" i="7"/>
  <c r="H23" i="7" s="1"/>
  <c r="E23" i="7"/>
  <c r="D23" i="7"/>
  <c r="B23" i="7"/>
  <c r="B8" i="7"/>
  <c r="B8" i="6"/>
  <c r="B8" i="5"/>
  <c r="B8" i="4"/>
  <c r="AD22" i="7"/>
  <c r="AE22" i="7"/>
  <c r="AC22" i="7"/>
  <c r="AA22" i="7"/>
  <c r="AB22" i="7" s="1"/>
  <c r="Y22" i="7"/>
  <c r="Z22" i="7"/>
  <c r="X22" i="7"/>
  <c r="V22" i="7"/>
  <c r="W22" i="7"/>
  <c r="T22" i="7"/>
  <c r="U22" i="7" s="1"/>
  <c r="S22" i="7"/>
  <c r="Q22" i="7"/>
  <c r="R22" i="7" s="1"/>
  <c r="O22" i="7"/>
  <c r="P22" i="7"/>
  <c r="N22" i="7"/>
  <c r="L22" i="7"/>
  <c r="M22" i="7" s="1"/>
  <c r="J22" i="7"/>
  <c r="I22" i="7"/>
  <c r="G22" i="7"/>
  <c r="E22" i="7"/>
  <c r="D22" i="7"/>
  <c r="D43" i="7" s="1"/>
  <c r="B22" i="7"/>
  <c r="B43" i="7" s="1"/>
  <c r="C43" i="7" s="1"/>
  <c r="E43" i="6"/>
  <c r="F43" i="6" s="1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F43" i="4" s="1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F43" i="1" s="1"/>
  <c r="D43" i="1"/>
  <c r="B43" i="1"/>
  <c r="C43" i="1"/>
  <c r="AE22" i="1"/>
  <c r="AB22" i="1"/>
  <c r="Z22" i="1"/>
  <c r="W22" i="1"/>
  <c r="U22" i="1"/>
  <c r="R22" i="1"/>
  <c r="P22" i="1"/>
  <c r="M22" i="1"/>
  <c r="C13" i="4"/>
  <c r="B25" i="1"/>
  <c r="C13" i="1" s="1"/>
  <c r="B16" i="7"/>
  <c r="B37" i="7" s="1"/>
  <c r="C37" i="7" s="1"/>
  <c r="C16" i="7"/>
  <c r="D16" i="7"/>
  <c r="D37" i="7" s="1"/>
  <c r="J24" i="7"/>
  <c r="E24" i="7"/>
  <c r="O24" i="7"/>
  <c r="P24" i="7" s="1"/>
  <c r="T24" i="7"/>
  <c r="U24" i="7"/>
  <c r="Y24" i="7"/>
  <c r="Z24" i="7"/>
  <c r="AD24" i="7"/>
  <c r="AE24" i="7" s="1"/>
  <c r="E13" i="7"/>
  <c r="J13" i="7"/>
  <c r="O13" i="7"/>
  <c r="T13" i="7"/>
  <c r="T25" i="7" s="1"/>
  <c r="O37" i="7" s="1"/>
  <c r="P37" i="7" s="1"/>
  <c r="Y13" i="7"/>
  <c r="Z13" i="7"/>
  <c r="AD13" i="7"/>
  <c r="AE13" i="7" s="1"/>
  <c r="E20" i="7"/>
  <c r="J20" i="7"/>
  <c r="O20" i="7"/>
  <c r="AD20" i="7"/>
  <c r="AE20" i="7" s="1"/>
  <c r="T20" i="7"/>
  <c r="U20" i="7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/>
  <c r="J15" i="7"/>
  <c r="E36" i="7" s="1"/>
  <c r="O15" i="7"/>
  <c r="E15" i="7"/>
  <c r="T15" i="7"/>
  <c r="U15" i="7" s="1"/>
  <c r="Y15" i="7"/>
  <c r="Z15" i="7"/>
  <c r="AD15" i="7"/>
  <c r="AE15" i="7"/>
  <c r="J16" i="7"/>
  <c r="O16" i="7"/>
  <c r="E16" i="7"/>
  <c r="F16" i="7" s="1"/>
  <c r="T16" i="7"/>
  <c r="Y16" i="7"/>
  <c r="E37" i="7" s="1"/>
  <c r="F37" i="7" s="1"/>
  <c r="AD16" i="7"/>
  <c r="AE16" i="7" s="1"/>
  <c r="J17" i="7"/>
  <c r="K17" i="7" s="1"/>
  <c r="O17" i="7"/>
  <c r="E17" i="7"/>
  <c r="F17" i="7" s="1"/>
  <c r="T17" i="7"/>
  <c r="U17" i="7"/>
  <c r="Y17" i="7"/>
  <c r="Z17" i="7"/>
  <c r="AD17" i="7"/>
  <c r="J18" i="7"/>
  <c r="O18" i="7"/>
  <c r="P18" i="7" s="1"/>
  <c r="AD18" i="7"/>
  <c r="E18" i="7"/>
  <c r="F18" i="7" s="1"/>
  <c r="T18" i="7"/>
  <c r="Y18" i="7"/>
  <c r="E39" i="7" s="1"/>
  <c r="Z18" i="7"/>
  <c r="J19" i="7"/>
  <c r="O19" i="7"/>
  <c r="AD19" i="7"/>
  <c r="AE19" i="7" s="1"/>
  <c r="E19" i="7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S25" i="7" s="1"/>
  <c r="N37" i="7" s="1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D35" i="7" s="1"/>
  <c r="N14" i="7"/>
  <c r="D14" i="7"/>
  <c r="S14" i="7"/>
  <c r="X14" i="7"/>
  <c r="AC14" i="7"/>
  <c r="I15" i="7"/>
  <c r="N15" i="7"/>
  <c r="D15" i="7"/>
  <c r="D36" i="7" s="1"/>
  <c r="S15" i="7"/>
  <c r="X15" i="7"/>
  <c r="AC15" i="7"/>
  <c r="I17" i="7"/>
  <c r="N17" i="7"/>
  <c r="D17" i="7"/>
  <c r="S17" i="7"/>
  <c r="D38" i="7" s="1"/>
  <c r="X17" i="7"/>
  <c r="AC17" i="7"/>
  <c r="AC25" i="7" s="1"/>
  <c r="N38" i="7" s="1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B45" i="7" s="1"/>
  <c r="C45" i="7" s="1"/>
  <c r="L24" i="7"/>
  <c r="M24" i="7"/>
  <c r="Q24" i="7"/>
  <c r="R24" i="7" s="1"/>
  <c r="V24" i="7"/>
  <c r="W24" i="7" s="1"/>
  <c r="AA24" i="7"/>
  <c r="AB24" i="7"/>
  <c r="G16" i="7"/>
  <c r="L16" i="7"/>
  <c r="Q16" i="7"/>
  <c r="V16" i="7"/>
  <c r="W16" i="7"/>
  <c r="AA16" i="7"/>
  <c r="AB16" i="7"/>
  <c r="B13" i="7"/>
  <c r="G13" i="7"/>
  <c r="L13" i="7"/>
  <c r="M13" i="7" s="1"/>
  <c r="Q13" i="7"/>
  <c r="V13" i="7"/>
  <c r="W13" i="7"/>
  <c r="AA13" i="7"/>
  <c r="AB13" i="7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Q25" i="7" s="1"/>
  <c r="L37" i="7" s="1"/>
  <c r="M37" i="7" s="1"/>
  <c r="R14" i="7"/>
  <c r="V14" i="7"/>
  <c r="W14" i="7" s="1"/>
  <c r="AA14" i="7"/>
  <c r="AA25" i="7" s="1"/>
  <c r="L38" i="7" s="1"/>
  <c r="M38" i="7" s="1"/>
  <c r="G15" i="7"/>
  <c r="L15" i="7"/>
  <c r="M15" i="7" s="1"/>
  <c r="B15" i="7"/>
  <c r="B36" i="7" s="1"/>
  <c r="Q15" i="7"/>
  <c r="V15" i="7"/>
  <c r="W15" i="7" s="1"/>
  <c r="AA15" i="7"/>
  <c r="AB15" i="7" s="1"/>
  <c r="G17" i="7"/>
  <c r="H17" i="7"/>
  <c r="L17" i="7"/>
  <c r="M17" i="7"/>
  <c r="B17" i="7"/>
  <c r="C17" i="7" s="1"/>
  <c r="Q17" i="7"/>
  <c r="V17" i="7"/>
  <c r="W17" i="7"/>
  <c r="AA17" i="7"/>
  <c r="AB17" i="7" s="1"/>
  <c r="G18" i="7"/>
  <c r="L18" i="7"/>
  <c r="M18" i="7" s="1"/>
  <c r="AA18" i="7"/>
  <c r="B18" i="7"/>
  <c r="Q18" i="7"/>
  <c r="R18" i="7" s="1"/>
  <c r="V18" i="7"/>
  <c r="W18" i="7"/>
  <c r="G19" i="7"/>
  <c r="L19" i="7"/>
  <c r="AA19" i="7"/>
  <c r="B19" i="7"/>
  <c r="Q19" i="7"/>
  <c r="R19" i="7" s="1"/>
  <c r="V19" i="7"/>
  <c r="W19" i="7"/>
  <c r="U18" i="7"/>
  <c r="R15" i="7"/>
  <c r="J25" i="6"/>
  <c r="O35" i="6" s="1"/>
  <c r="E25" i="6"/>
  <c r="O34" i="6" s="1"/>
  <c r="O25" i="6"/>
  <c r="O36" i="6" s="1"/>
  <c r="Y25" i="6"/>
  <c r="O38" i="6" s="1"/>
  <c r="T25" i="6"/>
  <c r="O37" i="6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/>
  <c r="AC25" i="6"/>
  <c r="N39" i="6"/>
  <c r="G25" i="6"/>
  <c r="H15" i="6"/>
  <c r="B25" i="6"/>
  <c r="C13" i="6" s="1"/>
  <c r="L25" i="6"/>
  <c r="L36" i="6"/>
  <c r="V25" i="6"/>
  <c r="L38" i="6" s="1"/>
  <c r="Q25" i="6"/>
  <c r="L37" i="6"/>
  <c r="M37" i="6" s="1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/>
  <c r="B39" i="6"/>
  <c r="C39" i="6" s="1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K19" i="5" s="1"/>
  <c r="O25" i="5"/>
  <c r="O36" i="5" s="1"/>
  <c r="P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 s="1"/>
  <c r="M36" i="5" s="1"/>
  <c r="Q25" i="5"/>
  <c r="L37" i="5"/>
  <c r="M37" i="5" s="1"/>
  <c r="V25" i="5"/>
  <c r="L38" i="5"/>
  <c r="M38" i="5" s="1"/>
  <c r="E34" i="5"/>
  <c r="E35" i="5"/>
  <c r="E36" i="5"/>
  <c r="E41" i="5"/>
  <c r="E42" i="5"/>
  <c r="F42" i="5" s="1"/>
  <c r="E39" i="5"/>
  <c r="F39" i="5" s="1"/>
  <c r="E40" i="5"/>
  <c r="E45" i="5"/>
  <c r="F45" i="5" s="1"/>
  <c r="E37" i="5"/>
  <c r="E38" i="5"/>
  <c r="F38" i="5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25" i="5" s="1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21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F35" i="4" s="1"/>
  <c r="E36" i="4"/>
  <c r="E37" i="4"/>
  <c r="E38" i="4"/>
  <c r="E39" i="4"/>
  <c r="E40" i="4"/>
  <c r="E41" i="4"/>
  <c r="E42" i="4"/>
  <c r="D45" i="4"/>
  <c r="B45" i="4"/>
  <c r="B42" i="4"/>
  <c r="C42" i="4" s="1"/>
  <c r="B34" i="4"/>
  <c r="B46" i="4" s="1"/>
  <c r="C39" i="4" s="1"/>
  <c r="B35" i="4"/>
  <c r="C35" i="4" s="1"/>
  <c r="B36" i="4"/>
  <c r="B37" i="4"/>
  <c r="C37" i="4" s="1"/>
  <c r="B38" i="4"/>
  <c r="C38" i="4" s="1"/>
  <c r="B39" i="4"/>
  <c r="B40" i="4"/>
  <c r="B41" i="4"/>
  <c r="AE13" i="4"/>
  <c r="AE14" i="4"/>
  <c r="AE25" i="4" s="1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25" i="4" s="1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9" i="4" s="1"/>
  <c r="P17" i="4"/>
  <c r="P24" i="4"/>
  <c r="N25" i="4"/>
  <c r="N36" i="4" s="1"/>
  <c r="L25" i="4"/>
  <c r="L36" i="4" s="1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L35" i="4" s="1"/>
  <c r="H16" i="4"/>
  <c r="H17" i="4"/>
  <c r="H21" i="4"/>
  <c r="E25" i="4"/>
  <c r="F20" i="4" s="1"/>
  <c r="F18" i="4"/>
  <c r="F13" i="4"/>
  <c r="F16" i="4"/>
  <c r="F17" i="4"/>
  <c r="F19" i="4"/>
  <c r="F21" i="4"/>
  <c r="F24" i="4"/>
  <c r="D25" i="4"/>
  <c r="N34" i="4" s="1"/>
  <c r="B25" i="4"/>
  <c r="L34" i="4"/>
  <c r="C16" i="4"/>
  <c r="C17" i="4"/>
  <c r="C19" i="4"/>
  <c r="C21" i="4"/>
  <c r="C24" i="4"/>
  <c r="O37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F13" i="1" s="1"/>
  <c r="Y25" i="1"/>
  <c r="O38" i="1"/>
  <c r="P38" i="1" s="1"/>
  <c r="I25" i="1"/>
  <c r="N35" i="1" s="1"/>
  <c r="N25" i="1"/>
  <c r="N36" i="1"/>
  <c r="D25" i="1"/>
  <c r="N34" i="1" s="1"/>
  <c r="X25" i="1"/>
  <c r="N38" i="1" s="1"/>
  <c r="G25" i="1"/>
  <c r="L35" i="1" s="1"/>
  <c r="H22" i="1"/>
  <c r="L25" i="1"/>
  <c r="M20" i="1" s="1"/>
  <c r="V25" i="1"/>
  <c r="L38" i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8" i="1"/>
  <c r="K17" i="1"/>
  <c r="K16" i="1"/>
  <c r="K15" i="1"/>
  <c r="K14" i="1"/>
  <c r="H21" i="1"/>
  <c r="H17" i="1"/>
  <c r="H15" i="1"/>
  <c r="C24" i="1"/>
  <c r="C21" i="1"/>
  <c r="C19" i="1"/>
  <c r="C18" i="1"/>
  <c r="C17" i="1"/>
  <c r="C16" i="1"/>
  <c r="C15" i="1"/>
  <c r="C14" i="1"/>
  <c r="E45" i="1"/>
  <c r="F45" i="1" s="1"/>
  <c r="E42" i="1"/>
  <c r="E34" i="1"/>
  <c r="E41" i="1"/>
  <c r="E35" i="1"/>
  <c r="E36" i="1"/>
  <c r="F36" i="1" s="1"/>
  <c r="E37" i="1"/>
  <c r="E38" i="1"/>
  <c r="F38" i="1" s="1"/>
  <c r="E39" i="1"/>
  <c r="F39" i="1" s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C35" i="1" s="1"/>
  <c r="B36" i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/>
  <c r="P37" i="1" s="1"/>
  <c r="S25" i="1"/>
  <c r="N37" i="1" s="1"/>
  <c r="R13" i="1"/>
  <c r="R25" i="1" s="1"/>
  <c r="P13" i="1"/>
  <c r="M13" i="1"/>
  <c r="K13" i="1"/>
  <c r="F14" i="1"/>
  <c r="F15" i="1"/>
  <c r="F16" i="1"/>
  <c r="F17" i="1"/>
  <c r="F18" i="1"/>
  <c r="F21" i="1"/>
  <c r="P16" i="1"/>
  <c r="P16" i="5"/>
  <c r="P16" i="4"/>
  <c r="F22" i="1"/>
  <c r="F23" i="1"/>
  <c r="F24" i="1"/>
  <c r="C22" i="1"/>
  <c r="C23" i="1"/>
  <c r="L36" i="1"/>
  <c r="F22" i="6"/>
  <c r="C22" i="6"/>
  <c r="H20" i="6"/>
  <c r="H19" i="6"/>
  <c r="M18" i="6"/>
  <c r="M13" i="6"/>
  <c r="P14" i="6"/>
  <c r="Z21" i="6"/>
  <c r="L35" i="6"/>
  <c r="H22" i="6"/>
  <c r="K22" i="6"/>
  <c r="M13" i="5"/>
  <c r="H22" i="5"/>
  <c r="O38" i="5"/>
  <c r="P38" i="5" s="1"/>
  <c r="K22" i="5"/>
  <c r="M14" i="4"/>
  <c r="P21" i="4"/>
  <c r="H22" i="4"/>
  <c r="K13" i="4"/>
  <c r="K22" i="4"/>
  <c r="Z21" i="4"/>
  <c r="K21" i="1"/>
  <c r="H16" i="1"/>
  <c r="H13" i="1"/>
  <c r="H14" i="1"/>
  <c r="H18" i="1"/>
  <c r="H24" i="1"/>
  <c r="Z18" i="6"/>
  <c r="C20" i="6"/>
  <c r="F14" i="6"/>
  <c r="K15" i="6"/>
  <c r="R16" i="6"/>
  <c r="U16" i="6"/>
  <c r="U13" i="6"/>
  <c r="H18" i="6"/>
  <c r="H13" i="6"/>
  <c r="H24" i="6"/>
  <c r="H14" i="6"/>
  <c r="K14" i="6"/>
  <c r="K18" i="6"/>
  <c r="K21" i="6"/>
  <c r="W19" i="6"/>
  <c r="W18" i="6"/>
  <c r="K24" i="6"/>
  <c r="H24" i="5"/>
  <c r="H18" i="5"/>
  <c r="K15" i="5"/>
  <c r="K18" i="5"/>
  <c r="K21" i="5"/>
  <c r="P15" i="5"/>
  <c r="P18" i="5"/>
  <c r="P13" i="5"/>
  <c r="P19" i="5"/>
  <c r="P14" i="5"/>
  <c r="P25" i="5" s="1"/>
  <c r="W18" i="5"/>
  <c r="R16" i="5"/>
  <c r="C14" i="5"/>
  <c r="F23" i="7"/>
  <c r="F43" i="5"/>
  <c r="AE21" i="5"/>
  <c r="AE20" i="5"/>
  <c r="F21" i="5"/>
  <c r="P21" i="5"/>
  <c r="C43" i="6"/>
  <c r="D39" i="7"/>
  <c r="Z20" i="7"/>
  <c r="P15" i="4"/>
  <c r="H15" i="4"/>
  <c r="H14" i="4"/>
  <c r="K15" i="4"/>
  <c r="K14" i="4"/>
  <c r="C15" i="4"/>
  <c r="F15" i="4"/>
  <c r="P14" i="4"/>
  <c r="P13" i="4"/>
  <c r="P18" i="4"/>
  <c r="H24" i="4"/>
  <c r="K24" i="4"/>
  <c r="C14" i="4"/>
  <c r="F14" i="4"/>
  <c r="K21" i="4"/>
  <c r="W17" i="4"/>
  <c r="O38" i="4"/>
  <c r="Z17" i="4"/>
  <c r="C18" i="4"/>
  <c r="C20" i="4"/>
  <c r="M13" i="4"/>
  <c r="W20" i="4"/>
  <c r="K22" i="7"/>
  <c r="Z14" i="7"/>
  <c r="C24" i="7"/>
  <c r="B35" i="7"/>
  <c r="D45" i="7"/>
  <c r="E45" i="7"/>
  <c r="F45" i="7" s="1"/>
  <c r="C36" i="1"/>
  <c r="B38" i="7"/>
  <c r="C38" i="7" s="1"/>
  <c r="R17" i="7"/>
  <c r="H22" i="7"/>
  <c r="P17" i="7"/>
  <c r="P16" i="7"/>
  <c r="F37" i="4"/>
  <c r="Z16" i="7"/>
  <c r="F37" i="1"/>
  <c r="M16" i="7"/>
  <c r="F24" i="7"/>
  <c r="C23" i="7"/>
  <c r="C44" i="1"/>
  <c r="F15" i="7"/>
  <c r="F22" i="7"/>
  <c r="F42" i="1"/>
  <c r="F35" i="1"/>
  <c r="C36" i="6"/>
  <c r="C39" i="5"/>
  <c r="C43" i="5"/>
  <c r="C36" i="4"/>
  <c r="C43" i="4"/>
  <c r="C45" i="1"/>
  <c r="C37" i="1"/>
  <c r="C39" i="1"/>
  <c r="K24" i="7"/>
  <c r="F37" i="6"/>
  <c r="C37" i="6"/>
  <c r="F36" i="6"/>
  <c r="C35" i="6"/>
  <c r="F35" i="6"/>
  <c r="F42" i="6"/>
  <c r="P37" i="6"/>
  <c r="U16" i="7"/>
  <c r="F45" i="6"/>
  <c r="F39" i="6"/>
  <c r="AB18" i="7"/>
  <c r="AB19" i="7"/>
  <c r="C45" i="6"/>
  <c r="C45" i="5"/>
  <c r="R16" i="7"/>
  <c r="C37" i="5"/>
  <c r="F37" i="5"/>
  <c r="F21" i="7"/>
  <c r="F14" i="7"/>
  <c r="W20" i="7"/>
  <c r="Z21" i="7"/>
  <c r="AE18" i="7"/>
  <c r="AE17" i="7"/>
  <c r="F36" i="4"/>
  <c r="F38" i="4"/>
  <c r="F42" i="4"/>
  <c r="F45" i="4"/>
  <c r="C45" i="4"/>
  <c r="K16" i="7"/>
  <c r="AB20" i="7"/>
  <c r="C18" i="7"/>
  <c r="C14" i="7"/>
  <c r="R13" i="7"/>
  <c r="K21" i="7"/>
  <c r="P13" i="7"/>
  <c r="P15" i="7"/>
  <c r="P14" i="7"/>
  <c r="M14" i="7"/>
  <c r="H16" i="7"/>
  <c r="H24" i="7"/>
  <c r="P37" i="4"/>
  <c r="P38" i="4"/>
  <c r="W25" i="4" l="1"/>
  <c r="Y25" i="7"/>
  <c r="O39" i="7" s="1"/>
  <c r="P39" i="7" s="1"/>
  <c r="C15" i="7"/>
  <c r="B46" i="1"/>
  <c r="C34" i="1" s="1"/>
  <c r="R25" i="6"/>
  <c r="AB25" i="6"/>
  <c r="X25" i="7"/>
  <c r="N39" i="7" s="1"/>
  <c r="AB25" i="4"/>
  <c r="R25" i="5"/>
  <c r="AE25" i="5"/>
  <c r="E44" i="7"/>
  <c r="F44" i="7" s="1"/>
  <c r="U25" i="1"/>
  <c r="B44" i="7"/>
  <c r="C44" i="7" s="1"/>
  <c r="R25" i="4"/>
  <c r="B39" i="7"/>
  <c r="W25" i="6"/>
  <c r="B34" i="7"/>
  <c r="U25" i="5"/>
  <c r="Z25" i="5"/>
  <c r="AB25" i="5"/>
  <c r="C22" i="7"/>
  <c r="F13" i="5"/>
  <c r="AB14" i="7"/>
  <c r="AB25" i="7" s="1"/>
  <c r="U25" i="6"/>
  <c r="W25" i="1"/>
  <c r="E43" i="7"/>
  <c r="F43" i="7" s="1"/>
  <c r="AE25" i="6"/>
  <c r="M25" i="1"/>
  <c r="AE25" i="1"/>
  <c r="Z25" i="1"/>
  <c r="Z25" i="6"/>
  <c r="E38" i="7"/>
  <c r="F38" i="7" s="1"/>
  <c r="H18" i="4"/>
  <c r="AB25" i="1"/>
  <c r="K14" i="5"/>
  <c r="P19" i="6"/>
  <c r="U13" i="7"/>
  <c r="U25" i="7" s="1"/>
  <c r="K13" i="5"/>
  <c r="M25" i="6"/>
  <c r="C20" i="1"/>
  <c r="C25" i="1" s="1"/>
  <c r="Z25" i="4"/>
  <c r="M25" i="5"/>
  <c r="K20" i="1"/>
  <c r="K19" i="1"/>
  <c r="C13" i="5"/>
  <c r="C20" i="5"/>
  <c r="C25" i="5" s="1"/>
  <c r="K19" i="6"/>
  <c r="K13" i="6"/>
  <c r="K20" i="6"/>
  <c r="H25" i="6"/>
  <c r="P25" i="6"/>
  <c r="N40" i="6"/>
  <c r="F13" i="6"/>
  <c r="F25" i="6" s="1"/>
  <c r="E46" i="6"/>
  <c r="D46" i="6"/>
  <c r="C19" i="6"/>
  <c r="C25" i="6" s="1"/>
  <c r="L34" i="6"/>
  <c r="L40" i="6" s="1"/>
  <c r="M35" i="6" s="1"/>
  <c r="B46" i="6"/>
  <c r="C41" i="6" s="1"/>
  <c r="E35" i="7"/>
  <c r="O35" i="5"/>
  <c r="O40" i="5" s="1"/>
  <c r="K20" i="5"/>
  <c r="D46" i="5"/>
  <c r="H15" i="5"/>
  <c r="H14" i="5"/>
  <c r="H20" i="5"/>
  <c r="H13" i="5"/>
  <c r="H19" i="5"/>
  <c r="D34" i="7"/>
  <c r="B46" i="5"/>
  <c r="E46" i="5"/>
  <c r="D41" i="7"/>
  <c r="N40" i="5"/>
  <c r="F20" i="5"/>
  <c r="O36" i="4"/>
  <c r="P20" i="4"/>
  <c r="P25" i="4" s="1"/>
  <c r="E40" i="7"/>
  <c r="J25" i="7"/>
  <c r="H13" i="4"/>
  <c r="C34" i="4"/>
  <c r="H20" i="4"/>
  <c r="M19" i="4"/>
  <c r="E34" i="7"/>
  <c r="D46" i="4"/>
  <c r="M20" i="4"/>
  <c r="C40" i="4"/>
  <c r="H19" i="4"/>
  <c r="E46" i="4"/>
  <c r="F34" i="4" s="1"/>
  <c r="K18" i="4"/>
  <c r="K19" i="4"/>
  <c r="O34" i="4"/>
  <c r="F25" i="4"/>
  <c r="C41" i="4"/>
  <c r="C25" i="4"/>
  <c r="K20" i="4"/>
  <c r="D40" i="7"/>
  <c r="H20" i="1"/>
  <c r="D25" i="7"/>
  <c r="N34" i="7" s="1"/>
  <c r="I25" i="7"/>
  <c r="N35" i="7" s="1"/>
  <c r="C41" i="1"/>
  <c r="C40" i="1"/>
  <c r="C46" i="1" s="1"/>
  <c r="H19" i="1"/>
  <c r="B40" i="7"/>
  <c r="F19" i="1"/>
  <c r="F25" i="1" s="1"/>
  <c r="O34" i="1"/>
  <c r="F20" i="1"/>
  <c r="B25" i="7"/>
  <c r="C13" i="7" s="1"/>
  <c r="O25" i="7"/>
  <c r="P19" i="7" s="1"/>
  <c r="P25" i="1"/>
  <c r="E41" i="7"/>
  <c r="H25" i="1"/>
  <c r="B41" i="7"/>
  <c r="D46" i="1"/>
  <c r="E25" i="7"/>
  <c r="F13" i="7" s="1"/>
  <c r="E46" i="1"/>
  <c r="F41" i="1" s="1"/>
  <c r="N40" i="1"/>
  <c r="L34" i="1"/>
  <c r="L40" i="1" s="1"/>
  <c r="M35" i="1" s="1"/>
  <c r="P38" i="6"/>
  <c r="O40" i="6"/>
  <c r="P34" i="6" s="1"/>
  <c r="M38" i="6"/>
  <c r="V25" i="7"/>
  <c r="L39" i="7" s="1"/>
  <c r="M39" i="7" s="1"/>
  <c r="W25" i="7"/>
  <c r="L40" i="5"/>
  <c r="M35" i="5" s="1"/>
  <c r="R25" i="7"/>
  <c r="L25" i="7"/>
  <c r="M19" i="7" s="1"/>
  <c r="L40" i="4"/>
  <c r="M35" i="4" s="1"/>
  <c r="N40" i="4"/>
  <c r="P21" i="7"/>
  <c r="Z25" i="7"/>
  <c r="D42" i="7"/>
  <c r="E42" i="7"/>
  <c r="O40" i="1"/>
  <c r="P34" i="1" s="1"/>
  <c r="F42" i="7"/>
  <c r="AE21" i="7"/>
  <c r="AE25" i="7" s="1"/>
  <c r="G25" i="7"/>
  <c r="B42" i="7"/>
  <c r="AD25" i="7"/>
  <c r="O38" i="7" s="1"/>
  <c r="P38" i="7" s="1"/>
  <c r="N25" i="7"/>
  <c r="N36" i="7" s="1"/>
  <c r="K25" i="5" l="1"/>
  <c r="K25" i="1"/>
  <c r="M25" i="4"/>
  <c r="O40" i="4"/>
  <c r="F25" i="5"/>
  <c r="K25" i="6"/>
  <c r="P36" i="6"/>
  <c r="M36" i="6"/>
  <c r="P35" i="6"/>
  <c r="F40" i="6"/>
  <c r="F41" i="6"/>
  <c r="C19" i="7"/>
  <c r="F34" i="6"/>
  <c r="C34" i="6"/>
  <c r="C40" i="6"/>
  <c r="M34" i="6"/>
  <c r="M40" i="6" s="1"/>
  <c r="K13" i="7"/>
  <c r="K15" i="7"/>
  <c r="F34" i="5"/>
  <c r="F36" i="5"/>
  <c r="K14" i="7"/>
  <c r="F35" i="5"/>
  <c r="P35" i="5"/>
  <c r="P34" i="5"/>
  <c r="C35" i="5"/>
  <c r="C36" i="5"/>
  <c r="H25" i="5"/>
  <c r="H14" i="7"/>
  <c r="H15" i="7"/>
  <c r="C40" i="5"/>
  <c r="C41" i="5"/>
  <c r="C34" i="5"/>
  <c r="F41" i="5"/>
  <c r="F40" i="5"/>
  <c r="M34" i="5"/>
  <c r="M40" i="5" s="1"/>
  <c r="K20" i="7"/>
  <c r="E46" i="7"/>
  <c r="K19" i="7"/>
  <c r="O35" i="7"/>
  <c r="K18" i="7"/>
  <c r="C46" i="4"/>
  <c r="H25" i="4"/>
  <c r="H18" i="7"/>
  <c r="H13" i="7"/>
  <c r="M36" i="4"/>
  <c r="P35" i="4"/>
  <c r="P36" i="4"/>
  <c r="K25" i="4"/>
  <c r="F41" i="4"/>
  <c r="F40" i="4"/>
  <c r="F39" i="4"/>
  <c r="P34" i="4"/>
  <c r="M34" i="4"/>
  <c r="D46" i="7"/>
  <c r="N40" i="7"/>
  <c r="L35" i="7"/>
  <c r="H19" i="7"/>
  <c r="F34" i="1"/>
  <c r="F40" i="1"/>
  <c r="F19" i="7"/>
  <c r="L34" i="7"/>
  <c r="C20" i="7"/>
  <c r="O36" i="7"/>
  <c r="P20" i="7"/>
  <c r="P25" i="7" s="1"/>
  <c r="P36" i="1"/>
  <c r="L36" i="7"/>
  <c r="M20" i="7"/>
  <c r="M25" i="7" s="1"/>
  <c r="M36" i="1"/>
  <c r="P35" i="1"/>
  <c r="H20" i="7"/>
  <c r="O34" i="7"/>
  <c r="F20" i="7"/>
  <c r="M34" i="1"/>
  <c r="B46" i="7"/>
  <c r="C42" i="7"/>
  <c r="P40" i="5" l="1"/>
  <c r="F46" i="1"/>
  <c r="P40" i="6"/>
  <c r="F46" i="6"/>
  <c r="C25" i="7"/>
  <c r="C46" i="6"/>
  <c r="F40" i="7"/>
  <c r="F36" i="7"/>
  <c r="F35" i="7"/>
  <c r="C35" i="7"/>
  <c r="C36" i="7"/>
  <c r="C46" i="5"/>
  <c r="F46" i="5"/>
  <c r="F25" i="7"/>
  <c r="K25" i="7"/>
  <c r="F34" i="7"/>
  <c r="F46" i="4"/>
  <c r="F41" i="7"/>
  <c r="F39" i="7"/>
  <c r="M40" i="4"/>
  <c r="O40" i="7"/>
  <c r="P34" i="7" s="1"/>
  <c r="P40" i="4"/>
  <c r="C40" i="7"/>
  <c r="C39" i="7"/>
  <c r="L40" i="7"/>
  <c r="M34" i="7" s="1"/>
  <c r="H25" i="7"/>
  <c r="P40" i="1"/>
  <c r="M40" i="1"/>
  <c r="C34" i="7"/>
  <c r="C41" i="7"/>
  <c r="F46" i="7" l="1"/>
  <c r="P36" i="7"/>
  <c r="P35" i="7"/>
  <c r="M35" i="7"/>
  <c r="M36" i="7"/>
  <c r="M40" i="7" s="1"/>
  <c r="C46" i="7"/>
  <c r="P40" i="7" l="1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<sst xmlns="http://schemas.openxmlformats.org/spreadsheetml/2006/main" count="457" uniqueCount="62">
  <si>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</si>
  <si>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</si>
  <si>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</si>
  <si>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</si>
  <si>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</si>
  <si>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</si>
  <si>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</si>
  <si>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</si>
  <si>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</si>
  <si>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</si>
  <si>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</si>
  <si>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</si>
  <si>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</si>
  <si>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</si>
  <si>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</si>
  <si>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</si>
  <si>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</si>
  <si>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</si>
  <si>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</si>
  <si>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</si>
  <si>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</si>
  <si>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</si>
  <si>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</si>
  <si>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</si>
  <si>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</si>
  <si>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</si>
  <si>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</si>
  <si>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</si>
  <si>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</si>
  <si>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</si>
  <si>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</si>
  <si>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</si>
  <si>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</si>
  <si>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</si>
  <si>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</si>
  <si>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</si>
  <si>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</si>
  <si>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</si>
  <si>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</si>
  <si>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</si>
  <si>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</si>
  <si>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</si>
  <si>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</si>
  <si>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</si>
  <si>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</si>
  <si>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</si>
  <si>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</si>
  <si>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</si>
  <si>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</si>
  <si>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</si>
  <si>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</si>
  <si>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</si>
  <si>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</si>
  <si>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</si>
  <si>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</si>
  <si>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</si>
  <si>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</si>
  <si>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</si>
  <si>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</si>
  <si>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</si>
  <si>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</si>
  <si>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Institut Municipal d'Urbanisme (IMU)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</si>
</sst>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2-4ECA-A0AE-8A871C2B6A56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2-4ECA-A0AE-8A871C2B6A56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2-4ECA-A0AE-8A871C2B6A56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2-4ECA-A0AE-8A871C2B6A56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2-4ECA-A0AE-8A871C2B6A56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22-4ECA-A0AE-8A871C2B6A56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22-4ECA-A0AE-8A871C2B6A56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22-4ECA-A0AE-8A871C2B6A56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22-4ECA-A0AE-8A871C2B6A56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22-4ECA-A0AE-8A871C2B6A5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27</c:v>
                </c:pt>
                <c:pt idx="7">
                  <c:v>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22-4ECA-A0AE-8A871C2B6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C1-4786-9132-F54BBFC2F683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1-4786-9132-F54BBFC2F683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C1-4786-9132-F54BBFC2F683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1-4786-9132-F54BBFC2F683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C1-4786-9132-F54BBFC2F683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1-4786-9132-F54BBFC2F683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C1-4786-9132-F54BBFC2F683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C1-4786-9132-F54BBFC2F683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C1-4786-9132-F54BBFC2F683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C1-4786-9132-F54BBFC2F6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21227054.260000002</c:v>
                </c:pt>
                <c:pt idx="1">
                  <c:v>9235.93</c:v>
                </c:pt>
                <c:pt idx="2">
                  <c:v>21168.95</c:v>
                </c:pt>
                <c:pt idx="3">
                  <c:v>0</c:v>
                </c:pt>
                <c:pt idx="4">
                  <c:v>0</c:v>
                </c:pt>
                <c:pt idx="5">
                  <c:v>63364.7</c:v>
                </c:pt>
                <c:pt idx="6">
                  <c:v>452005.5</c:v>
                </c:pt>
                <c:pt idx="7">
                  <c:v>1021940.6885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C1-4786-9132-F54BBFC2F6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2-4E6B-ACC6-76E4E71DA251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2-4E6B-ACC6-76E4E71DA251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A2-4E6B-ACC6-76E4E71DA251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A2-4E6B-ACC6-76E4E71DA2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18</c:v>
                </c:pt>
                <c:pt idx="1">
                  <c:v>113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2-4E6B-ACC6-76E4E71DA2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9-4C7B-A016-AD49A94F2DCA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9-4C7B-A016-AD49A94F2DCA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9-4C7B-A016-AD49A94F2DCA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9-4C7B-A016-AD49A94F2DCA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69-4C7B-A016-AD49A94F2DCA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9-4C7B-A016-AD49A94F2D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21133046.184900001</c:v>
                </c:pt>
                <c:pt idx="1">
                  <c:v>1632321.3686000002</c:v>
                </c:pt>
                <c:pt idx="2">
                  <c:v>29402.474999999999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69-4C7B-A016-AD49A94F2D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abSelected="1" topLeftCell="A7" zoomScale="80" zoomScaleNormal="80" workbookViewId="0">
      <selection activeCell="J22" sqref="J22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45435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1</v>
      </c>
      <c r="C13" s="20">
        <f t="shared" ref="C13:C24" si="0">IF(B13,B13/$B$25,"")</f>
        <v>0.5</v>
      </c>
      <c r="D13" s="4">
        <v>103503.95</v>
      </c>
      <c r="E13" s="5">
        <v>125239.78</v>
      </c>
      <c r="F13" s="21">
        <f t="shared" ref="F13:F24" si="1">IF(E13,E13/$E$25,"")</f>
        <v>0.72177661367727963</v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</v>
      </c>
      <c r="H19" s="20">
        <f t="shared" si="2"/>
        <v>0.21052631578947367</v>
      </c>
      <c r="I19" s="6">
        <v>78067.31</v>
      </c>
      <c r="J19" s="7">
        <v>78094.13</v>
      </c>
      <c r="K19" s="21">
        <f t="shared" si="3"/>
        <v>0.37806355623735638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1</v>
      </c>
      <c r="C20" s="62">
        <f t="shared" si="0"/>
        <v>0.5</v>
      </c>
      <c r="D20" s="65">
        <v>39897.69</v>
      </c>
      <c r="E20" s="66">
        <f>D20*1.21</f>
        <v>48276.204900000004</v>
      </c>
      <c r="F20" s="21">
        <f t="shared" si="1"/>
        <v>0.27822338632272031</v>
      </c>
      <c r="G20" s="64">
        <v>15</v>
      </c>
      <c r="H20" s="62">
        <f t="shared" si="2"/>
        <v>0.78947368421052633</v>
      </c>
      <c r="I20" s="65">
        <v>106173.03</v>
      </c>
      <c r="J20" s="66">
        <f>I20*1.21</f>
        <v>128469.36629999999</v>
      </c>
      <c r="K20" s="63">
        <f t="shared" si="3"/>
        <v>0.62193644376264368</v>
      </c>
      <c r="L20" s="64">
        <v>3</v>
      </c>
      <c r="M20" s="62">
        <f t="shared" si="4"/>
        <v>1</v>
      </c>
      <c r="N20" s="65">
        <v>10963.13</v>
      </c>
      <c r="O20" s="66">
        <f>N20*1.21</f>
        <v>13265.387299999999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2</v>
      </c>
      <c r="C25" s="17">
        <f t="shared" si="12"/>
        <v>1</v>
      </c>
      <c r="D25" s="18">
        <f t="shared" si="12"/>
        <v>143401.64000000001</v>
      </c>
      <c r="E25" s="18">
        <f t="shared" si="12"/>
        <v>173515.98490000001</v>
      </c>
      <c r="F25" s="19">
        <f t="shared" si="12"/>
        <v>1</v>
      </c>
      <c r="G25" s="16">
        <f t="shared" si="12"/>
        <v>19</v>
      </c>
      <c r="H25" s="17">
        <f t="shared" si="12"/>
        <v>1</v>
      </c>
      <c r="I25" s="18">
        <f t="shared" si="12"/>
        <v>184240.34</v>
      </c>
      <c r="J25" s="18">
        <f t="shared" si="12"/>
        <v>206563.4963</v>
      </c>
      <c r="K25" s="19">
        <f t="shared" si="12"/>
        <v>1</v>
      </c>
      <c r="L25" s="16">
        <f t="shared" si="12"/>
        <v>3</v>
      </c>
      <c r="M25" s="17">
        <f t="shared" si="12"/>
        <v>1</v>
      </c>
      <c r="N25" s="18">
        <f t="shared" si="12"/>
        <v>10963.13</v>
      </c>
      <c r="O25" s="18">
        <f t="shared" si="12"/>
        <v>13265.387299999999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">
        <v>55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3" t="s">
        <v>53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1</v>
      </c>
      <c r="C34" s="8">
        <f t="shared" ref="C34:C43" si="14">IF(B34,B34/$B$46,"")</f>
        <v>4.1666666666666664E-2</v>
      </c>
      <c r="D34" s="10">
        <f t="shared" ref="D34:D45" si="15">D13+I13+N13+S13+AC13+X13</f>
        <v>103503.95</v>
      </c>
      <c r="E34" s="11">
        <f t="shared" ref="E34:E45" si="16">E13+J13+O13+T13+AD13+Y13</f>
        <v>125239.78</v>
      </c>
      <c r="F34" s="21">
        <f t="shared" ref="F34:F43" si="17">IF(E34,E34/$E$46,"")</f>
        <v>0.31839688281073891</v>
      </c>
      <c r="J34" s="99" t="s">
        <v>3</v>
      </c>
      <c r="K34" s="100"/>
      <c r="L34" s="54">
        <f>B25</f>
        <v>2</v>
      </c>
      <c r="M34" s="8">
        <f t="shared" ref="M34:M39" si="18">IF(L34,L34/$L$40,"")</f>
        <v>8.3333333333333329E-2</v>
      </c>
      <c r="N34" s="55">
        <f>D25</f>
        <v>143401.64000000001</v>
      </c>
      <c r="O34" s="55">
        <f>E25</f>
        <v>173515.98490000001</v>
      </c>
      <c r="P34" s="56">
        <f t="shared" ref="P34:P39" si="19">IF(O34,O34/$O$40,"")</f>
        <v>0.44112939762426312</v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1</v>
      </c>
      <c r="K35" s="96"/>
      <c r="L35" s="57">
        <f>G25</f>
        <v>19</v>
      </c>
      <c r="M35" s="8">
        <f t="shared" si="18"/>
        <v>0.79166666666666663</v>
      </c>
      <c r="N35" s="58">
        <f>I25</f>
        <v>184240.34</v>
      </c>
      <c r="O35" s="58">
        <f>J25</f>
        <v>206563.4963</v>
      </c>
      <c r="P35" s="56">
        <f t="shared" si="19"/>
        <v>0.52514603047376474</v>
      </c>
    </row>
    <row r="36" spans="1:33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95" t="s">
        <v>2</v>
      </c>
      <c r="K36" s="96"/>
      <c r="L36" s="57">
        <f>L25</f>
        <v>3</v>
      </c>
      <c r="M36" s="8">
        <f t="shared" si="18"/>
        <v>0.125</v>
      </c>
      <c r="N36" s="58">
        <f>N25</f>
        <v>10963.13</v>
      </c>
      <c r="O36" s="58">
        <f>O25</f>
        <v>13265.387299999999</v>
      </c>
      <c r="P36" s="56">
        <f t="shared" si="19"/>
        <v>3.3724571901972068E-2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4</v>
      </c>
      <c r="C40" s="8">
        <f t="shared" si="14"/>
        <v>0.16666666666666666</v>
      </c>
      <c r="D40" s="13">
        <f t="shared" si="15"/>
        <v>78067.31</v>
      </c>
      <c r="E40" s="14">
        <f t="shared" si="16"/>
        <v>78094.13</v>
      </c>
      <c r="F40" s="21">
        <f t="shared" si="17"/>
        <v>0.19853857582484263</v>
      </c>
      <c r="G40" s="24"/>
      <c r="J40" s="97" t="s">
        <v>0</v>
      </c>
      <c r="K40" s="98"/>
      <c r="L40" s="79">
        <f>SUM(L34:L39)</f>
        <v>24</v>
      </c>
      <c r="M40" s="17">
        <f>SUM(M34:M39)</f>
        <v>1</v>
      </c>
      <c r="N40" s="80">
        <f>SUM(N34:N39)</f>
        <v>338605.11</v>
      </c>
      <c r="O40" s="81">
        <f>SUM(O34:O39)</f>
        <v>393344.86850000004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19</v>
      </c>
      <c r="C41" s="8">
        <f t="shared" si="14"/>
        <v>0.79166666666666663</v>
      </c>
      <c r="D41" s="13">
        <f t="shared" si="15"/>
        <v>157033.85</v>
      </c>
      <c r="E41" s="14">
        <f t="shared" si="16"/>
        <v>190010.95850000001</v>
      </c>
      <c r="F41" s="21">
        <f t="shared" si="17"/>
        <v>0.48306454136441851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24</v>
      </c>
      <c r="C46" s="17">
        <f>SUM(C34:C45)</f>
        <v>1</v>
      </c>
      <c r="D46" s="18">
        <f>SUM(D34:D45)</f>
        <v>338605.11</v>
      </c>
      <c r="E46" s="18">
        <f>SUM(E34:E45)</f>
        <v>393344.86849999998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10" zoomScale="80" zoomScaleNormal="80" workbookViewId="0">
      <selection activeCell="B20" sqref="B20:F2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45565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d'Urbanisme (IMU)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3.125E-2</v>
      </c>
      <c r="I13" s="4">
        <v>93480</v>
      </c>
      <c r="J13" s="5">
        <f>I13*1.21</f>
        <v>113110.8</v>
      </c>
      <c r="K13" s="21">
        <f t="shared" ref="K13:K21" si="3">IF(J13,J13/$J$25,"")</f>
        <v>0.26002900460844947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3.125E-2</v>
      </c>
      <c r="I18" s="65">
        <v>52367.519999999997</v>
      </c>
      <c r="J18" s="66">
        <v>63364.7</v>
      </c>
      <c r="K18" s="63">
        <f t="shared" si="3"/>
        <v>0.14566831698045649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</v>
      </c>
      <c r="H19" s="20">
        <f t="shared" si="2"/>
        <v>0.15625</v>
      </c>
      <c r="I19" s="6">
        <v>40135.629999999997</v>
      </c>
      <c r="J19" s="7">
        <f>I19*1.21</f>
        <v>48564.112299999993</v>
      </c>
      <c r="K19" s="21">
        <f t="shared" si="3"/>
        <v>0.11164343087540674</v>
      </c>
      <c r="L19" s="2">
        <v>3</v>
      </c>
      <c r="M19" s="20">
        <f t="shared" si="4"/>
        <v>0.75</v>
      </c>
      <c r="N19" s="6">
        <v>3332.37</v>
      </c>
      <c r="O19" s="7">
        <f>N19*1.21</f>
        <v>4032.1677</v>
      </c>
      <c r="P19" s="21">
        <f t="shared" si="5"/>
        <v>0.45447379223907142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1</v>
      </c>
      <c r="D20" s="65">
        <v>64422</v>
      </c>
      <c r="E20" s="66">
        <v>77950.62</v>
      </c>
      <c r="F20" s="21">
        <f t="shared" si="1"/>
        <v>1</v>
      </c>
      <c r="G20" s="64">
        <v>25</v>
      </c>
      <c r="H20" s="62">
        <f t="shared" si="2"/>
        <v>0.78125</v>
      </c>
      <c r="I20" s="65">
        <v>173840.9</v>
      </c>
      <c r="J20" s="66">
        <v>209953.4</v>
      </c>
      <c r="K20" s="21">
        <f t="shared" si="3"/>
        <v>0.4826592475356874</v>
      </c>
      <c r="L20" s="64">
        <v>1</v>
      </c>
      <c r="M20" s="62">
        <f t="shared" si="4"/>
        <v>0.25</v>
      </c>
      <c r="N20" s="65">
        <v>4000</v>
      </c>
      <c r="O20" s="66">
        <v>4840</v>
      </c>
      <c r="P20" s="63">
        <f t="shared" si="5"/>
        <v>0.54552620776092864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2</v>
      </c>
      <c r="C25" s="17">
        <f t="shared" si="32"/>
        <v>1</v>
      </c>
      <c r="D25" s="18">
        <f t="shared" si="32"/>
        <v>64422</v>
      </c>
      <c r="E25" s="18">
        <f t="shared" si="32"/>
        <v>77950.62</v>
      </c>
      <c r="F25" s="19">
        <f t="shared" si="32"/>
        <v>1</v>
      </c>
      <c r="G25" s="16">
        <f t="shared" si="32"/>
        <v>32</v>
      </c>
      <c r="H25" s="17">
        <f t="shared" si="32"/>
        <v>1</v>
      </c>
      <c r="I25" s="18">
        <f t="shared" si="32"/>
        <v>359824.05</v>
      </c>
      <c r="J25" s="18">
        <f t="shared" si="32"/>
        <v>434993.01229999994</v>
      </c>
      <c r="K25" s="19">
        <f t="shared" si="32"/>
        <v>1</v>
      </c>
      <c r="L25" s="16">
        <f t="shared" si="32"/>
        <v>4</v>
      </c>
      <c r="M25" s="17">
        <f t="shared" si="32"/>
        <v>1</v>
      </c>
      <c r="N25" s="18">
        <f t="shared" si="32"/>
        <v>7332.37</v>
      </c>
      <c r="O25" s="18">
        <f t="shared" si="32"/>
        <v>8872.1677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1</v>
      </c>
      <c r="C34" s="8">
        <f t="shared" ref="C34:C45" si="34">IF(B34,B34/$B$46,"")</f>
        <v>2.6315789473684209E-2</v>
      </c>
      <c r="D34" s="10">
        <f t="shared" ref="D34:D45" si="35">D13+I13+N13+S13+AC13+X13</f>
        <v>93480</v>
      </c>
      <c r="E34" s="11">
        <f t="shared" ref="E34:E45" si="36">E13+J13+O13+T13+AD13+Y13</f>
        <v>113110.8</v>
      </c>
      <c r="F34" s="21">
        <f t="shared" ref="F34:F42" si="37">IF(E34,E34/$E$46,"")</f>
        <v>0.21676384655274905</v>
      </c>
      <c r="J34" s="99" t="s">
        <v>3</v>
      </c>
      <c r="K34" s="100"/>
      <c r="L34" s="54">
        <f>B25</f>
        <v>2</v>
      </c>
      <c r="M34" s="8">
        <f t="shared" ref="M34:M39" si="38">IF(L34,L34/$L$40,"")</f>
        <v>5.2631578947368418E-2</v>
      </c>
      <c r="N34" s="55">
        <f>D25</f>
        <v>64422</v>
      </c>
      <c r="O34" s="55">
        <f>E25</f>
        <v>77950.62</v>
      </c>
      <c r="P34" s="56">
        <f t="shared" ref="P34:P39" si="39">IF(O34,O34/$O$40,"")</f>
        <v>0.14938340310891315</v>
      </c>
    </row>
    <row r="35" spans="1:33" s="24" customFormat="1" ht="30" customHeight="1" x14ac:dyDescent="0.3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95" t="s">
        <v>1</v>
      </c>
      <c r="K35" s="96"/>
      <c r="L35" s="57">
        <f>G25</f>
        <v>32</v>
      </c>
      <c r="M35" s="8">
        <f t="shared" si="38"/>
        <v>0.84210526315789469</v>
      </c>
      <c r="N35" s="58">
        <f>I25</f>
        <v>359824.05</v>
      </c>
      <c r="O35" s="58">
        <f>J25</f>
        <v>434993.01229999994</v>
      </c>
      <c r="P35" s="56">
        <f t="shared" si="39"/>
        <v>0.83361410731526331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95" t="s">
        <v>2</v>
      </c>
      <c r="K36" s="96"/>
      <c r="L36" s="57">
        <f>L25</f>
        <v>4</v>
      </c>
      <c r="M36" s="8">
        <f t="shared" si="38"/>
        <v>0.10526315789473684</v>
      </c>
      <c r="N36" s="58">
        <f>N25</f>
        <v>7332.37</v>
      </c>
      <c r="O36" s="58">
        <f>O25</f>
        <v>8872.1677</v>
      </c>
      <c r="P36" s="56">
        <f t="shared" si="39"/>
        <v>1.7002489575823503E-2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1</v>
      </c>
      <c r="C39" s="8">
        <f t="shared" si="34"/>
        <v>2.6315789473684209E-2</v>
      </c>
      <c r="D39" s="13">
        <f t="shared" si="35"/>
        <v>52367.519999999997</v>
      </c>
      <c r="E39" s="22">
        <f t="shared" si="36"/>
        <v>63364.7</v>
      </c>
      <c r="F39" s="21">
        <f t="shared" si="37"/>
        <v>0.12143116402378003</v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8</v>
      </c>
      <c r="C40" s="8">
        <f t="shared" si="34"/>
        <v>0.21052631578947367</v>
      </c>
      <c r="D40" s="13">
        <f t="shared" si="35"/>
        <v>43468</v>
      </c>
      <c r="E40" s="14">
        <f t="shared" si="36"/>
        <v>52596.279999999992</v>
      </c>
      <c r="F40" s="21">
        <f t="shared" si="37"/>
        <v>0.10079472488184525</v>
      </c>
      <c r="G40" s="24"/>
      <c r="J40" s="97" t="s">
        <v>0</v>
      </c>
      <c r="K40" s="98"/>
      <c r="L40" s="79">
        <f>SUM(L34:L39)</f>
        <v>38</v>
      </c>
      <c r="M40" s="17">
        <f>SUM(M34:M39)</f>
        <v>0.99999999999999989</v>
      </c>
      <c r="N40" s="80">
        <f>SUM(N34:N39)</f>
        <v>431578.42</v>
      </c>
      <c r="O40" s="81">
        <f>SUM(O34:O39)</f>
        <v>521815.79999999993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28</v>
      </c>
      <c r="C41" s="8">
        <f t="shared" si="34"/>
        <v>0.73684210526315785</v>
      </c>
      <c r="D41" s="13">
        <f t="shared" si="35"/>
        <v>242262.9</v>
      </c>
      <c r="E41" s="14">
        <f t="shared" si="36"/>
        <v>292744.02</v>
      </c>
      <c r="F41" s="21">
        <f t="shared" si="37"/>
        <v>0.56101026454162561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38</v>
      </c>
      <c r="C46" s="17">
        <f>SUM(C34:C45)</f>
        <v>1</v>
      </c>
      <c r="D46" s="18">
        <f>SUM(D34:D45)</f>
        <v>431578.42</v>
      </c>
      <c r="E46" s="18">
        <f>SUM(E34:E45)</f>
        <v>521815.80000000005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26" zoomScale="80" zoomScaleNormal="80" workbookViewId="0">
      <selection activeCell="G20" sqref="G2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45607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d'Urbanisme (IMU)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5</v>
      </c>
      <c r="C13" s="20">
        <f t="shared" ref="C13:C23" si="0">IF(B13,B13/$B$25,"")</f>
        <v>0.7142857142857143</v>
      </c>
      <c r="D13" s="4">
        <f>1408437.22+1619841.27</f>
        <v>3028278.49</v>
      </c>
      <c r="E13" s="5">
        <v>3383409.28</v>
      </c>
      <c r="F13" s="21">
        <f t="shared" ref="F13:F24" si="1">IF(E13,E13/$E$25,"")</f>
        <v>0.97255831645920243</v>
      </c>
      <c r="G13" s="1">
        <v>1</v>
      </c>
      <c r="H13" s="20">
        <f t="shared" ref="H13:H23" si="2">IF(G13,G13/$G$25,"")</f>
        <v>4.7619047619047616E-2</v>
      </c>
      <c r="I13" s="4">
        <v>63900</v>
      </c>
      <c r="J13" s="5">
        <v>77319</v>
      </c>
      <c r="K13" s="21">
        <f t="shared" ref="K13:K23" si="3">IF(J13,J13/$J$25,"")</f>
        <v>0.17712146589197092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4.7619047619047616E-2</v>
      </c>
      <c r="I14" s="6">
        <v>7633</v>
      </c>
      <c r="J14" s="5">
        <v>9235.93</v>
      </c>
      <c r="K14" s="21">
        <f t="shared" si="3"/>
        <v>2.1157561019615245E-2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4.7619047619047616E-2</v>
      </c>
      <c r="I15" s="6">
        <v>17495</v>
      </c>
      <c r="J15" s="5">
        <v>21168.95</v>
      </c>
      <c r="K15" s="21">
        <f t="shared" si="3"/>
        <v>4.8493584441002061E-2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0.14285714285714285</v>
      </c>
      <c r="I19" s="6">
        <v>116581.02</v>
      </c>
      <c r="J19" s="7">
        <v>141063.04000000001</v>
      </c>
      <c r="K19" s="21">
        <f t="shared" si="3"/>
        <v>0.32314557130818727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0.2857142857142857</v>
      </c>
      <c r="D20" s="65">
        <f>39897.69+39000</f>
        <v>78897.69</v>
      </c>
      <c r="E20" s="66">
        <v>95466.2</v>
      </c>
      <c r="F20" s="21">
        <f t="shared" si="1"/>
        <v>2.7441683540797498E-2</v>
      </c>
      <c r="G20" s="64">
        <v>15</v>
      </c>
      <c r="H20" s="62">
        <f t="shared" si="2"/>
        <v>0.7142857142857143</v>
      </c>
      <c r="I20" s="65">
        <v>155160.35</v>
      </c>
      <c r="J20" s="66">
        <v>187744.02</v>
      </c>
      <c r="K20" s="63">
        <f t="shared" si="3"/>
        <v>0.43008181733922463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7</v>
      </c>
      <c r="C25" s="17">
        <f t="shared" si="22"/>
        <v>1</v>
      </c>
      <c r="D25" s="18">
        <f t="shared" si="22"/>
        <v>3107176.18</v>
      </c>
      <c r="E25" s="18">
        <f t="shared" si="22"/>
        <v>3478875.48</v>
      </c>
      <c r="F25" s="19">
        <f t="shared" si="22"/>
        <v>0.99999999999999989</v>
      </c>
      <c r="G25" s="16">
        <f t="shared" si="22"/>
        <v>21</v>
      </c>
      <c r="H25" s="17">
        <f t="shared" si="22"/>
        <v>1</v>
      </c>
      <c r="I25" s="18">
        <f t="shared" si="22"/>
        <v>360769.37</v>
      </c>
      <c r="J25" s="18">
        <f t="shared" si="22"/>
        <v>436530.93999999994</v>
      </c>
      <c r="K25" s="19">
        <f t="shared" si="22"/>
        <v>1.0000000000000002</v>
      </c>
      <c r="L25" s="16">
        <f t="shared" si="22"/>
        <v>0</v>
      </c>
      <c r="M25" s="17">
        <f t="shared" si="22"/>
        <v>0</v>
      </c>
      <c r="N25" s="18">
        <f t="shared" si="22"/>
        <v>0</v>
      </c>
      <c r="O25" s="18">
        <f t="shared" si="22"/>
        <v>0</v>
      </c>
      <c r="P25" s="19">
        <f t="shared" si="22"/>
        <v>0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6</v>
      </c>
      <c r="C34" s="8">
        <f t="shared" ref="C34:C42" si="24">IF(B34,B34/$B$46,"")</f>
        <v>0.21428571428571427</v>
      </c>
      <c r="D34" s="10">
        <f t="shared" ref="D34:D45" si="25">D13+I13+N13+S13+AC13+X13</f>
        <v>3092178.49</v>
      </c>
      <c r="E34" s="11">
        <f t="shared" ref="E34:E45" si="26">E13+J13+O13+T13+AD13+Y13</f>
        <v>3460728.28</v>
      </c>
      <c r="F34" s="21">
        <f t="shared" ref="F34:F43" si="27">IF(E34,E34/$E$46,"")</f>
        <v>0.88387459915336197</v>
      </c>
      <c r="J34" s="99" t="s">
        <v>3</v>
      </c>
      <c r="K34" s="100"/>
      <c r="L34" s="54">
        <f>B25</f>
        <v>7</v>
      </c>
      <c r="M34" s="8">
        <f>IF(L34,L34/$L$40,"")</f>
        <v>0.25</v>
      </c>
      <c r="N34" s="55">
        <f>D25</f>
        <v>3107176.18</v>
      </c>
      <c r="O34" s="55">
        <f>E25</f>
        <v>3478875.48</v>
      </c>
      <c r="P34" s="56">
        <f>IF(O34,O34/$O$40,"")</f>
        <v>0.88850941813595941</v>
      </c>
    </row>
    <row r="35" spans="1:33" s="24" customFormat="1" ht="30" customHeight="1" x14ac:dyDescent="0.3">
      <c r="A35" s="41" t="s">
        <v>18</v>
      </c>
      <c r="B35" s="12">
        <f t="shared" si="23"/>
        <v>1</v>
      </c>
      <c r="C35" s="8">
        <f t="shared" si="24"/>
        <v>3.5714285714285712E-2</v>
      </c>
      <c r="D35" s="13">
        <f t="shared" si="25"/>
        <v>7633</v>
      </c>
      <c r="E35" s="14">
        <f t="shared" si="26"/>
        <v>9235.93</v>
      </c>
      <c r="F35" s="21">
        <f t="shared" si="27"/>
        <v>2.3588687889008466E-3</v>
      </c>
      <c r="J35" s="95" t="s">
        <v>1</v>
      </c>
      <c r="K35" s="96"/>
      <c r="L35" s="57">
        <f>G25</f>
        <v>21</v>
      </c>
      <c r="M35" s="8">
        <f>IF(L35,L35/$L$40,"")</f>
        <v>0.75</v>
      </c>
      <c r="N35" s="58">
        <f>I25</f>
        <v>360769.37</v>
      </c>
      <c r="O35" s="58">
        <f>J25</f>
        <v>436530.93999999994</v>
      </c>
      <c r="P35" s="56">
        <f>IF(O35,O35/$O$40,"")</f>
        <v>0.11149058186404055</v>
      </c>
    </row>
    <row r="36" spans="1:33" ht="30" customHeight="1" x14ac:dyDescent="0.3">
      <c r="A36" s="41" t="s">
        <v>19</v>
      </c>
      <c r="B36" s="12">
        <f t="shared" si="23"/>
        <v>1</v>
      </c>
      <c r="C36" s="8">
        <f t="shared" si="24"/>
        <v>3.5714285714285712E-2</v>
      </c>
      <c r="D36" s="13">
        <f t="shared" si="25"/>
        <v>17495</v>
      </c>
      <c r="E36" s="14">
        <f t="shared" si="26"/>
        <v>21168.95</v>
      </c>
      <c r="F36" s="21">
        <f t="shared" si="27"/>
        <v>5.4065779460003034E-3</v>
      </c>
      <c r="G36" s="24"/>
      <c r="J36" s="95" t="s">
        <v>2</v>
      </c>
      <c r="K36" s="96"/>
      <c r="L36" s="57">
        <f>L25</f>
        <v>0</v>
      </c>
      <c r="M36" s="8" t="str">
        <f>IF(L36,L36/$L$40,"")</f>
        <v/>
      </c>
      <c r="N36" s="58">
        <f>N25</f>
        <v>0</v>
      </c>
      <c r="O36" s="58">
        <f>O25</f>
        <v>0</v>
      </c>
      <c r="P36" s="56" t="str">
        <f>IF(O36,O36/$O$40,"")</f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3</v>
      </c>
      <c r="C40" s="8">
        <f t="shared" si="24"/>
        <v>0.10714285714285714</v>
      </c>
      <c r="D40" s="13">
        <f t="shared" si="25"/>
        <v>116581.02</v>
      </c>
      <c r="E40" s="14">
        <f t="shared" si="26"/>
        <v>141063.04000000001</v>
      </c>
      <c r="F40" s="21">
        <f t="shared" si="27"/>
        <v>3.6027687771937607E-2</v>
      </c>
      <c r="G40" s="24"/>
      <c r="J40" s="97" t="s">
        <v>0</v>
      </c>
      <c r="K40" s="98"/>
      <c r="L40" s="79">
        <f>SUM(L34:L39)</f>
        <v>28</v>
      </c>
      <c r="M40" s="17">
        <f>SUM(M34:M39)</f>
        <v>1</v>
      </c>
      <c r="N40" s="80">
        <f>SUM(N34:N39)</f>
        <v>3467945.5500000003</v>
      </c>
      <c r="O40" s="81">
        <f>SUM(O34:O39)</f>
        <v>3915406.42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17</v>
      </c>
      <c r="C41" s="8">
        <f t="shared" si="24"/>
        <v>0.6071428571428571</v>
      </c>
      <c r="D41" s="13">
        <f t="shared" si="25"/>
        <v>234058.04</v>
      </c>
      <c r="E41" s="14">
        <f t="shared" si="26"/>
        <v>283210.21999999997</v>
      </c>
      <c r="F41" s="21">
        <f t="shared" si="27"/>
        <v>7.2332266339799278E-2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28</v>
      </c>
      <c r="C46" s="17">
        <f>SUM(C34:C45)</f>
        <v>1</v>
      </c>
      <c r="D46" s="18">
        <f>SUM(D34:D45)</f>
        <v>3467945.5500000003</v>
      </c>
      <c r="E46" s="18">
        <f>SUM(E34:E45)</f>
        <v>3915406.42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29" zoomScale="80" zoomScaleNormal="80" workbookViewId="0">
      <selection activeCell="B14" sqref="B1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45712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d'Urbanisme (IMU)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7</v>
      </c>
      <c r="C13" s="20">
        <f t="shared" ref="C13:C21" si="0">IF(B13,B13/$B$25,"")</f>
        <v>1</v>
      </c>
      <c r="D13" s="4">
        <v>14382400.08</v>
      </c>
      <c r="E13" s="5">
        <v>17402704.100000001</v>
      </c>
      <c r="F13" s="21">
        <f t="shared" ref="F13:F24" si="1">IF(E13,E13/$E$25,"")</f>
        <v>1</v>
      </c>
      <c r="G13" s="1">
        <v>1</v>
      </c>
      <c r="H13" s="20">
        <f t="shared" ref="H13:H21" si="2">IF(G13,G13/$G$25,"")</f>
        <v>2.4390243902439025E-2</v>
      </c>
      <c r="I13" s="4">
        <v>103530</v>
      </c>
      <c r="J13" s="5">
        <v>125271.3</v>
      </c>
      <c r="K13" s="21">
        <f t="shared" ref="K13:K21" si="3">IF(J13,J13/$J$25,"")</f>
        <v>0.22602604329955125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9</v>
      </c>
      <c r="H19" s="20">
        <f t="shared" si="2"/>
        <v>0.21951219512195122</v>
      </c>
      <c r="I19" s="6">
        <v>142964.57</v>
      </c>
      <c r="J19" s="7">
        <v>172987.13</v>
      </c>
      <c r="K19" s="21">
        <f t="shared" si="3"/>
        <v>0.31211934845128214</v>
      </c>
      <c r="L19" s="2">
        <v>3</v>
      </c>
      <c r="M19" s="20">
        <f>IF(L19,L19/$L$25,"")</f>
        <v>1</v>
      </c>
      <c r="N19" s="6">
        <v>6004.07</v>
      </c>
      <c r="O19" s="7">
        <v>7264.92</v>
      </c>
      <c r="P19" s="21">
        <f>IF(O19,O19/$O$25,"")</f>
        <v>1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31</v>
      </c>
      <c r="H20" s="62">
        <f t="shared" si="2"/>
        <v>0.75609756097560976</v>
      </c>
      <c r="I20" s="65">
        <v>211704.39</v>
      </c>
      <c r="J20" s="66">
        <v>255975.49</v>
      </c>
      <c r="K20" s="63">
        <f t="shared" si="3"/>
        <v>0.46185460824916674</v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7</v>
      </c>
      <c r="C25" s="17">
        <f t="shared" si="30"/>
        <v>1</v>
      </c>
      <c r="D25" s="18">
        <f t="shared" si="30"/>
        <v>14382400.08</v>
      </c>
      <c r="E25" s="18">
        <f t="shared" si="30"/>
        <v>17402704.100000001</v>
      </c>
      <c r="F25" s="19">
        <f t="shared" si="30"/>
        <v>1</v>
      </c>
      <c r="G25" s="16">
        <f t="shared" si="30"/>
        <v>41</v>
      </c>
      <c r="H25" s="17">
        <f t="shared" si="30"/>
        <v>1</v>
      </c>
      <c r="I25" s="18">
        <f t="shared" si="30"/>
        <v>458198.96</v>
      </c>
      <c r="J25" s="18">
        <f t="shared" si="30"/>
        <v>554233.91999999993</v>
      </c>
      <c r="K25" s="19">
        <f t="shared" si="30"/>
        <v>1.0000000000000002</v>
      </c>
      <c r="L25" s="16">
        <f t="shared" si="30"/>
        <v>3</v>
      </c>
      <c r="M25" s="17">
        <f t="shared" si="30"/>
        <v>1</v>
      </c>
      <c r="N25" s="18">
        <f t="shared" si="30"/>
        <v>6004.07</v>
      </c>
      <c r="O25" s="18">
        <f t="shared" si="30"/>
        <v>7264.92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8</v>
      </c>
      <c r="C34" s="8">
        <f t="shared" ref="C34:C45" si="32">IF(B34,B34/$B$46,"")</f>
        <v>0.15686274509803921</v>
      </c>
      <c r="D34" s="10">
        <f t="shared" ref="D34:D42" si="33">D13+I13+N13+S13+AC13+X13</f>
        <v>14485930.08</v>
      </c>
      <c r="E34" s="11">
        <f t="shared" ref="E34:E42" si="34">E13+J13+O13+T13+AD13+Y13</f>
        <v>17527975.400000002</v>
      </c>
      <c r="F34" s="21">
        <f t="shared" ref="F34:F42" si="35">IF(E34,E34/$E$46,"")</f>
        <v>0.97571684413402648</v>
      </c>
      <c r="J34" s="99" t="s">
        <v>3</v>
      </c>
      <c r="K34" s="100"/>
      <c r="L34" s="54">
        <f>B25</f>
        <v>7</v>
      </c>
      <c r="M34" s="8">
        <f t="shared" ref="M34:M39" si="36">IF(L34,L34/$L$40,"")</f>
        <v>0.13725490196078433</v>
      </c>
      <c r="N34" s="55">
        <f>D25</f>
        <v>14382400.08</v>
      </c>
      <c r="O34" s="55">
        <f>E25</f>
        <v>17402704.100000001</v>
      </c>
      <c r="P34" s="56">
        <f t="shared" ref="P34:P39" si="37">IF(O34,O34/$O$40,"")</f>
        <v>0.96874345931876882</v>
      </c>
    </row>
    <row r="35" spans="1:33" s="24" customFormat="1" ht="30" customHeight="1" x14ac:dyDescent="0.3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95" t="s">
        <v>1</v>
      </c>
      <c r="K35" s="96"/>
      <c r="L35" s="57">
        <f>G25</f>
        <v>41</v>
      </c>
      <c r="M35" s="8">
        <f t="shared" si="36"/>
        <v>0.80392156862745101</v>
      </c>
      <c r="N35" s="58">
        <f>I25</f>
        <v>458198.96</v>
      </c>
      <c r="O35" s="58">
        <f>J25</f>
        <v>554233.91999999993</v>
      </c>
      <c r="P35" s="56">
        <f t="shared" si="37"/>
        <v>3.0852129752214866E-2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5" t="s">
        <v>2</v>
      </c>
      <c r="K36" s="96"/>
      <c r="L36" s="57">
        <f>L25</f>
        <v>3</v>
      </c>
      <c r="M36" s="8">
        <f t="shared" si="36"/>
        <v>5.8823529411764705E-2</v>
      </c>
      <c r="N36" s="58">
        <f>N25</f>
        <v>6004.07</v>
      </c>
      <c r="O36" s="58">
        <f>O25</f>
        <v>7264.92</v>
      </c>
      <c r="P36" s="56">
        <f t="shared" si="37"/>
        <v>4.0441092901614696E-4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12</v>
      </c>
      <c r="C40" s="8">
        <f t="shared" si="32"/>
        <v>0.23529411764705882</v>
      </c>
      <c r="D40" s="13">
        <f t="shared" si="33"/>
        <v>148968.64000000001</v>
      </c>
      <c r="E40" s="14">
        <f t="shared" si="34"/>
        <v>180252.05000000002</v>
      </c>
      <c r="F40" s="21">
        <f t="shared" si="35"/>
        <v>1.0033957565611871E-2</v>
      </c>
      <c r="G40" s="24"/>
      <c r="J40" s="97" t="s">
        <v>0</v>
      </c>
      <c r="K40" s="98"/>
      <c r="L40" s="79">
        <f>SUM(L34:L39)</f>
        <v>51</v>
      </c>
      <c r="M40" s="17">
        <f>SUM(M34:M39)</f>
        <v>1</v>
      </c>
      <c r="N40" s="80">
        <f>SUM(N34:N39)</f>
        <v>14846603.110000001</v>
      </c>
      <c r="O40" s="81">
        <f>SUM(O34:O39)</f>
        <v>17964202.940000005</v>
      </c>
      <c r="P40" s="82">
        <f>SUM(P34:P39)</f>
        <v>0.99999999999999978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31</v>
      </c>
      <c r="C41" s="8">
        <f t="shared" si="32"/>
        <v>0.60784313725490191</v>
      </c>
      <c r="D41" s="13">
        <f t="shared" si="33"/>
        <v>211704.39</v>
      </c>
      <c r="E41" s="14">
        <f t="shared" si="34"/>
        <v>255975.49</v>
      </c>
      <c r="F41" s="21">
        <f t="shared" si="35"/>
        <v>1.4249198300361662E-2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51</v>
      </c>
      <c r="C46" s="17">
        <f>SUM(C34:C45)</f>
        <v>1</v>
      </c>
      <c r="D46" s="18">
        <f>SUM(D34:D45)</f>
        <v>14846603.110000001</v>
      </c>
      <c r="E46" s="18">
        <f>SUM(E34:E45)</f>
        <v>17964202.940000001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37" zoomScale="80" zoomScaleNormal="80" workbookViewId="0">
      <selection activeCell="A29" sqref="A29:H29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d'Urbanisme (IMU)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 x14ac:dyDescent="0.35">
      <c r="A11" s="148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5">
      <c r="A12" s="149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13</v>
      </c>
      <c r="C13" s="20">
        <f t="shared" ref="C13:C24" si="0">IF(B13,B13/$B$25,"")</f>
        <v>0.72222222222222221</v>
      </c>
      <c r="D13" s="10">
        <f>'CONTRACTACIO 1r TR 2024'!D13+'CONTRACTACIO 2n TR 2024'!D13+'CONTRACTACIO 3r TR 2024'!D13+'CONTRACTACIO 4t TR 2024'!D13</f>
        <v>17514182.52</v>
      </c>
      <c r="E13" s="10">
        <f>'CONTRACTACIO 1r TR 2024'!E13+'CONTRACTACIO 2n TR 2024'!E13+'CONTRACTACIO 3r TR 2024'!E13+'CONTRACTACIO 4t TR 2024'!E13</f>
        <v>20911353.16</v>
      </c>
      <c r="F13" s="21">
        <f t="shared" ref="F13:F24" si="1">IF(E13,E13/$E$25,"")</f>
        <v>0.98950965123719814</v>
      </c>
      <c r="G13" s="9">
        <f>'CONTRACTACIO 1r TR 2024'!G13+'CONTRACTACIO 2n TR 2024'!G13+'CONTRACTACIO 3r TR 2024'!G13+'CONTRACTACIO 4t TR 2024'!G13</f>
        <v>3</v>
      </c>
      <c r="H13" s="20">
        <f t="shared" ref="H13:H24" si="2">IF(G13,G13/$G$25,"")</f>
        <v>2.6548672566371681E-2</v>
      </c>
      <c r="I13" s="10">
        <f>'CONTRACTACIO 1r TR 2024'!I13+'CONTRACTACIO 2n TR 2024'!I13+'CONTRACTACIO 3r TR 2024'!I13+'CONTRACTACIO 4t TR 2024'!I13</f>
        <v>260910</v>
      </c>
      <c r="J13" s="10">
        <f>'CONTRACTACIO 1r TR 2024'!J13+'CONTRACTACIO 2n TR 2024'!J13+'CONTRACTACIO 3r TR 2024'!J13+'CONTRACTACIO 4t TR 2024'!J13</f>
        <v>315701.09999999998</v>
      </c>
      <c r="K13" s="21">
        <f t="shared" ref="K13:K24" si="3">IF(J13,J13/$J$25,"")</f>
        <v>0.19340621649201875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1</v>
      </c>
      <c r="H14" s="20">
        <f t="shared" si="2"/>
        <v>8.8495575221238937E-3</v>
      </c>
      <c r="I14" s="13">
        <f>'CONTRACTACIO 1r TR 2024'!I14+'CONTRACTACIO 2n TR 2024'!I14+'CONTRACTACIO 3r TR 2024'!I14+'CONTRACTACIO 4t TR 2024'!I14</f>
        <v>7633</v>
      </c>
      <c r="J14" s="13">
        <f>'CONTRACTACIO 1r TR 2024'!J14+'CONTRACTACIO 2n TR 2024'!J14+'CONTRACTACIO 3r TR 2024'!J14+'CONTRACTACIO 4t TR 2024'!J14</f>
        <v>9235.93</v>
      </c>
      <c r="K14" s="21">
        <f t="shared" si="3"/>
        <v>5.6581566459069383E-3</v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1</v>
      </c>
      <c r="H15" s="20">
        <f t="shared" si="2"/>
        <v>8.8495575221238937E-3</v>
      </c>
      <c r="I15" s="13">
        <f>'CONTRACTACIO 1r TR 2024'!I15+'CONTRACTACIO 2n TR 2024'!I15+'CONTRACTACIO 3r TR 2024'!I15+'CONTRACTACIO 4t TR 2024'!I15</f>
        <v>17495</v>
      </c>
      <c r="J15" s="13">
        <f>'CONTRACTACIO 1r TR 2024'!J15+'CONTRACTACIO 2n TR 2024'!J15+'CONTRACTACIO 3r TR 2024'!J15+'CONTRACTACIO 4t TR 2024'!J15</f>
        <v>21168.95</v>
      </c>
      <c r="K15" s="21">
        <f t="shared" si="3"/>
        <v>1.2968616601616911E-2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8.8495575221238937E-3</v>
      </c>
      <c r="I18" s="13">
        <f>'CONTRACTACIO 1r TR 2024'!I18+'CONTRACTACIO 2n TR 2024'!I18+'CONTRACTACIO 3r TR 2024'!I18+'CONTRACTACIO 4t TR 2024'!I18</f>
        <v>52367.519999999997</v>
      </c>
      <c r="J18" s="13">
        <f>'CONTRACTACIO 1r TR 2024'!J18+'CONTRACTACIO 2n TR 2024'!J18+'CONTRACTACIO 3r TR 2024'!J18+'CONTRACTACIO 4t TR 2024'!J18</f>
        <v>63364.7</v>
      </c>
      <c r="K18" s="21">
        <f t="shared" si="3"/>
        <v>3.8818765237599175E-2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21</v>
      </c>
      <c r="H19" s="20">
        <f t="shared" si="2"/>
        <v>0.18584070796460178</v>
      </c>
      <c r="I19" s="13">
        <f>'CONTRACTACIO 1r TR 2024'!I19+'CONTRACTACIO 2n TR 2024'!I19+'CONTRACTACIO 3r TR 2024'!I19+'CONTRACTACIO 4t TR 2024'!I19</f>
        <v>377748.53</v>
      </c>
      <c r="J19" s="13">
        <f>'CONTRACTACIO 1r TR 2024'!J19+'CONTRACTACIO 2n TR 2024'!J19+'CONTRACTACIO 3r TR 2024'!J19+'CONTRACTACIO 4t TR 2024'!J19</f>
        <v>440708.41230000003</v>
      </c>
      <c r="K19" s="21">
        <f t="shared" si="3"/>
        <v>0.26998875391675126</v>
      </c>
      <c r="L19" s="9">
        <f>'CONTRACTACIO 1r TR 2024'!L19+'CONTRACTACIO 2n TR 2024'!L19+'CONTRACTACIO 3r TR 2024'!L19+'CONTRACTACIO 4t TR 2024'!L19</f>
        <v>6</v>
      </c>
      <c r="M19" s="20">
        <f t="shared" si="4"/>
        <v>0.6</v>
      </c>
      <c r="N19" s="13">
        <f>'CONTRACTACIO 1r TR 2024'!N19+'CONTRACTACIO 2n TR 2024'!N19+'CONTRACTACIO 3r TR 2024'!N19+'CONTRACTACIO 4t TR 2024'!N19</f>
        <v>9336.4399999999987</v>
      </c>
      <c r="O19" s="13">
        <f>'CONTRACTACIO 1r TR 2024'!O19+'CONTRACTACIO 2n TR 2024'!O19+'CONTRACTACIO 3r TR 2024'!O19+'CONTRACTACIO 4t TR 2024'!O19</f>
        <v>11297.0877</v>
      </c>
      <c r="P19" s="21">
        <f t="shared" si="5"/>
        <v>0.38422233842559173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5</v>
      </c>
      <c r="C20" s="20">
        <f t="shared" si="0"/>
        <v>0.27777777777777779</v>
      </c>
      <c r="D20" s="13">
        <f>'CONTRACTACIO 1r TR 2024'!D20+'CONTRACTACIO 2n TR 2024'!D20+'CONTRACTACIO 3r TR 2024'!D20+'CONTRACTACIO 4t TR 2024'!D20</f>
        <v>183217.38</v>
      </c>
      <c r="E20" s="13">
        <f>'CONTRACTACIO 1r TR 2024'!E20+'CONTRACTACIO 2n TR 2024'!E20+'CONTRACTACIO 3r TR 2024'!E20+'CONTRACTACIO 4t TR 2024'!E20</f>
        <v>221693.02490000002</v>
      </c>
      <c r="F20" s="21">
        <f t="shared" si="1"/>
        <v>1.0490348762801848E-2</v>
      </c>
      <c r="G20" s="9">
        <f>'CONTRACTACIO 1r TR 2024'!G20+'CONTRACTACIO 2n TR 2024'!G20+'CONTRACTACIO 3r TR 2024'!G20+'CONTRACTACIO 4t TR 2024'!G20</f>
        <v>86</v>
      </c>
      <c r="H20" s="20">
        <f t="shared" si="2"/>
        <v>0.76106194690265483</v>
      </c>
      <c r="I20" s="13">
        <f>'CONTRACTACIO 1r TR 2024'!I20+'CONTRACTACIO 2n TR 2024'!I20+'CONTRACTACIO 3r TR 2024'!I20+'CONTRACTACIO 4t TR 2024'!I20</f>
        <v>646878.67000000004</v>
      </c>
      <c r="J20" s="13">
        <f>'CONTRACTACIO 1r TR 2024'!J20+'CONTRACTACIO 2n TR 2024'!J20+'CONTRACTACIO 3r TR 2024'!J20+'CONTRACTACIO 4t TR 2024'!J20</f>
        <v>782142.27630000003</v>
      </c>
      <c r="K20" s="21">
        <f t="shared" si="3"/>
        <v>0.47915949110610689</v>
      </c>
      <c r="L20" s="9">
        <f>'CONTRACTACIO 1r TR 2024'!L20+'CONTRACTACIO 2n TR 2024'!L20+'CONTRACTACIO 3r TR 2024'!L20+'CONTRACTACIO 4t TR 2024'!L20</f>
        <v>4</v>
      </c>
      <c r="M20" s="20">
        <f t="shared" si="4"/>
        <v>0.4</v>
      </c>
      <c r="N20" s="13">
        <f>'CONTRACTACIO 1r TR 2024'!N20+'CONTRACTACIO 2n TR 2024'!N20+'CONTRACTACIO 3r TR 2024'!N20+'CONTRACTACIO 4t TR 2024'!N20</f>
        <v>14963.13</v>
      </c>
      <c r="O20" s="13">
        <f>'CONTRACTACIO 1r TR 2024'!O20+'CONTRACTACIO 2n TR 2024'!O20+'CONTRACTACIO 3r TR 2024'!O20+'CONTRACTACIO 4t TR 2024'!O20</f>
        <v>18105.387299999999</v>
      </c>
      <c r="P20" s="21">
        <f t="shared" si="5"/>
        <v>0.61577766157440827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18</v>
      </c>
      <c r="C25" s="17">
        <f t="shared" si="12"/>
        <v>1</v>
      </c>
      <c r="D25" s="18">
        <f t="shared" si="12"/>
        <v>17697399.899999999</v>
      </c>
      <c r="E25" s="18">
        <f t="shared" si="12"/>
        <v>21133046.184900001</v>
      </c>
      <c r="F25" s="19">
        <f t="shared" si="12"/>
        <v>1</v>
      </c>
      <c r="G25" s="16">
        <f t="shared" si="12"/>
        <v>113</v>
      </c>
      <c r="H25" s="17">
        <f t="shared" si="12"/>
        <v>1</v>
      </c>
      <c r="I25" s="18">
        <f t="shared" si="12"/>
        <v>1363032.7200000002</v>
      </c>
      <c r="J25" s="18">
        <f t="shared" si="12"/>
        <v>1632321.3686000002</v>
      </c>
      <c r="K25" s="19">
        <f t="shared" si="12"/>
        <v>0.99999999999999989</v>
      </c>
      <c r="L25" s="16">
        <f t="shared" si="12"/>
        <v>10</v>
      </c>
      <c r="M25" s="17">
        <f t="shared" si="12"/>
        <v>1</v>
      </c>
      <c r="N25" s="18">
        <f t="shared" si="12"/>
        <v>24299.57</v>
      </c>
      <c r="O25" s="18">
        <f t="shared" si="12"/>
        <v>29402.474999999999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0" t="s">
        <v>10</v>
      </c>
      <c r="B31" s="153" t="s">
        <v>17</v>
      </c>
      <c r="C31" s="154"/>
      <c r="D31" s="154"/>
      <c r="E31" s="154"/>
      <c r="F31" s="155"/>
      <c r="G31" s="24"/>
      <c r="H31" s="47"/>
      <c r="I31" s="47"/>
      <c r="J31" s="159" t="s">
        <v>15</v>
      </c>
      <c r="K31" s="160"/>
      <c r="L31" s="153" t="s">
        <v>16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2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3"/>
      <c r="K33" s="164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16</v>
      </c>
      <c r="C34" s="8">
        <f t="shared" ref="C34:C40" si="14">IF(B34,B34/$B$46,"")</f>
        <v>0.11347517730496454</v>
      </c>
      <c r="D34" s="10">
        <f t="shared" ref="D34:D43" si="15">D13+I13+N13+S13+X13+AC13</f>
        <v>17775092.52</v>
      </c>
      <c r="E34" s="11">
        <f t="shared" ref="E34:E43" si="16">E13+J13+O13+T13+Y13+AD13</f>
        <v>21227054.260000002</v>
      </c>
      <c r="F34" s="21">
        <f t="shared" ref="F34:F40" si="17">IF(E34,E34/$E$46,"")</f>
        <v>0.93122476048058822</v>
      </c>
      <c r="J34" s="99" t="s">
        <v>3</v>
      </c>
      <c r="K34" s="100"/>
      <c r="L34" s="54">
        <f>B25</f>
        <v>18</v>
      </c>
      <c r="M34" s="8">
        <f t="shared" ref="M34:M39" si="18">IF(L34,L34/$L$40,"")</f>
        <v>0.1276595744680851</v>
      </c>
      <c r="N34" s="55">
        <f>D25</f>
        <v>17697399.899999999</v>
      </c>
      <c r="O34" s="55">
        <f>E25</f>
        <v>21133046.184900001</v>
      </c>
      <c r="P34" s="56">
        <f t="shared" ref="P34:P39" si="19">IF(O34,O34/$O$40,"")</f>
        <v>0.92710065328483815</v>
      </c>
    </row>
    <row r="35" spans="1:33" s="24" customFormat="1" ht="30" customHeight="1" x14ac:dyDescent="0.3">
      <c r="A35" s="41" t="s">
        <v>18</v>
      </c>
      <c r="B35" s="12">
        <f t="shared" si="13"/>
        <v>1</v>
      </c>
      <c r="C35" s="8">
        <f t="shared" si="14"/>
        <v>7.0921985815602835E-3</v>
      </c>
      <c r="D35" s="13">
        <f t="shared" si="15"/>
        <v>7633</v>
      </c>
      <c r="E35" s="14">
        <f t="shared" si="16"/>
        <v>9235.93</v>
      </c>
      <c r="F35" s="21">
        <f t="shared" si="17"/>
        <v>4.0517759066893152E-4</v>
      </c>
      <c r="J35" s="95" t="s">
        <v>1</v>
      </c>
      <c r="K35" s="96"/>
      <c r="L35" s="57">
        <f>G25</f>
        <v>113</v>
      </c>
      <c r="M35" s="8">
        <f t="shared" si="18"/>
        <v>0.8014184397163121</v>
      </c>
      <c r="N35" s="58">
        <f>I25</f>
        <v>1363032.7200000002</v>
      </c>
      <c r="O35" s="58">
        <f>J25</f>
        <v>1632321.3686000002</v>
      </c>
      <c r="P35" s="56">
        <f t="shared" si="19"/>
        <v>7.1609468599995965E-2</v>
      </c>
    </row>
    <row r="36" spans="1:33" s="24" customFormat="1" ht="30" customHeight="1" x14ac:dyDescent="0.3">
      <c r="A36" s="41" t="s">
        <v>19</v>
      </c>
      <c r="B36" s="12">
        <f t="shared" si="13"/>
        <v>1</v>
      </c>
      <c r="C36" s="8">
        <f t="shared" si="14"/>
        <v>7.0921985815602835E-3</v>
      </c>
      <c r="D36" s="13">
        <f t="shared" si="15"/>
        <v>17495</v>
      </c>
      <c r="E36" s="14">
        <f t="shared" si="16"/>
        <v>21168.95</v>
      </c>
      <c r="F36" s="21">
        <f t="shared" si="17"/>
        <v>9.2867574331887282E-4</v>
      </c>
      <c r="J36" s="95" t="s">
        <v>2</v>
      </c>
      <c r="K36" s="96"/>
      <c r="L36" s="57">
        <f>L25</f>
        <v>10</v>
      </c>
      <c r="M36" s="8">
        <f t="shared" si="18"/>
        <v>7.0921985815602842E-2</v>
      </c>
      <c r="N36" s="58">
        <f>N25</f>
        <v>24299.57</v>
      </c>
      <c r="O36" s="58">
        <f>O25</f>
        <v>29402.474999999999</v>
      </c>
      <c r="P36" s="56">
        <f t="shared" si="19"/>
        <v>1.2898781151658241E-3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1</v>
      </c>
      <c r="C39" s="8">
        <f t="shared" si="14"/>
        <v>7.0921985815602835E-3</v>
      </c>
      <c r="D39" s="13">
        <f t="shared" si="15"/>
        <v>52367.519999999997</v>
      </c>
      <c r="E39" s="22">
        <f t="shared" si="16"/>
        <v>63364.7</v>
      </c>
      <c r="F39" s="21">
        <f t="shared" si="17"/>
        <v>2.7797911503724738E-3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27</v>
      </c>
      <c r="C40" s="8">
        <f t="shared" si="14"/>
        <v>0.19148936170212766</v>
      </c>
      <c r="D40" s="13">
        <f t="shared" si="15"/>
        <v>387084.97000000003</v>
      </c>
      <c r="E40" s="14">
        <f t="shared" si="16"/>
        <v>452005.5</v>
      </c>
      <c r="F40" s="21">
        <f t="shared" si="17"/>
        <v>1.9829351181646648E-2</v>
      </c>
      <c r="G40" s="24"/>
      <c r="H40" s="24"/>
      <c r="I40" s="24"/>
      <c r="J40" s="97" t="s">
        <v>0</v>
      </c>
      <c r="K40" s="98"/>
      <c r="L40" s="79">
        <f>SUM(L34:L39)</f>
        <v>141</v>
      </c>
      <c r="M40" s="17">
        <f>SUM(M34:M39)</f>
        <v>1</v>
      </c>
      <c r="N40" s="80">
        <f>SUM(N34:N39)</f>
        <v>19084732.189999998</v>
      </c>
      <c r="O40" s="81">
        <f>SUM(O34:O39)</f>
        <v>22794770.028500002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95</v>
      </c>
      <c r="C41" s="8">
        <f>IF(B41,B41/$B$46,"")</f>
        <v>0.67375886524822692</v>
      </c>
      <c r="D41" s="13">
        <f t="shared" si="15"/>
        <v>845059.18</v>
      </c>
      <c r="E41" s="14">
        <f t="shared" si="16"/>
        <v>1021940.6885</v>
      </c>
      <c r="F41" s="21">
        <f>IF(E41,E41/$E$46,"")</f>
        <v>4.4832243853405021E-2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141</v>
      </c>
      <c r="C46" s="17">
        <f>SUM(C34:C45)</f>
        <v>1</v>
      </c>
      <c r="D46" s="18">
        <f>SUM(D34:D45)</f>
        <v>19084732.189999998</v>
      </c>
      <c r="E46" s="18">
        <f>SUM(E34:E45)</f>
        <v>22794770.028499998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2024-05-23T07:55:09Z</cp:lastPrinted>
  <dcterms:created xsi:type="dcterms:W3CDTF">2016-02-03T12:33:15Z</dcterms:created>
  <dcterms:modified xsi:type="dcterms:W3CDTF">2025-06-27T16:43:02Z</dcterms:modified>
</cp:coreProperties>
</file>