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CBSA\"/>
    </mc:Choice>
  </mc:AlternateContent>
  <xr:revisionPtr revIDLastSave="0" documentId="13_ncr:1_{0CECEDEA-5F93-44D2-8C5B-6605A6A7FB42}" xr6:coauthVersionLast="47" xr6:coauthVersionMax="47" xr10:uidLastSave="{00000000-0000-0000-0000-000000000000}"/>
  <bookViews>
    <workbookView xWindow="-48" yWindow="-48" windowWidth="23136" windowHeight="12456" tabRatio="700" firstSheet="1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6" l="1"/>
  <c r="J19" i="6"/>
  <c r="E19" i="6"/>
  <c r="O13" i="6" l="1"/>
  <c r="O18" i="6"/>
  <c r="J14" i="6"/>
  <c r="J13" i="6"/>
  <c r="J20" i="6" l="1"/>
  <c r="J19" i="5"/>
  <c r="O19" i="5"/>
  <c r="J20" i="5" l="1"/>
  <c r="O15" i="5"/>
  <c r="J18" i="5"/>
  <c r="J14" i="5"/>
  <c r="J13" i="5"/>
  <c r="O20" i="4" l="1"/>
  <c r="J20" i="4"/>
  <c r="J19" i="4"/>
  <c r="O19" i="4"/>
  <c r="E19" i="4"/>
  <c r="J13" i="4"/>
  <c r="O14" i="4"/>
  <c r="O13" i="4"/>
  <c r="J14" i="4" l="1"/>
  <c r="E24" i="4"/>
  <c r="J18" i="4"/>
  <c r="J24" i="4"/>
  <c r="O19" i="1" l="1"/>
  <c r="J19" i="1"/>
  <c r="O20" i="1"/>
  <c r="J20" i="1"/>
  <c r="O18" i="1"/>
  <c r="O15" i="1"/>
  <c r="O13" i="1"/>
  <c r="J24" i="1"/>
  <c r="J22" i="1"/>
  <c r="J14" i="1"/>
  <c r="J13" i="1"/>
  <c r="E24" i="1"/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 s="1"/>
  <c r="E44" i="4"/>
  <c r="F44" i="4" s="1"/>
  <c r="D44" i="4"/>
  <c r="B44" i="4"/>
  <c r="C44" i="4" s="1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D44" i="7" s="1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/>
  <c r="N22" i="7"/>
  <c r="L22" i="7"/>
  <c r="M22" i="7" s="1"/>
  <c r="J22" i="7"/>
  <c r="I22" i="7"/>
  <c r="G22" i="7"/>
  <c r="E22" i="7"/>
  <c r="D22" i="7"/>
  <c r="B22" i="7"/>
  <c r="C22" i="7" s="1"/>
  <c r="E43" i="6"/>
  <c r="F43" i="6" s="1"/>
  <c r="D43" i="6"/>
  <c r="B43" i="6"/>
  <c r="C43" i="6" s="1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AE22" i="1"/>
  <c r="AB22" i="1"/>
  <c r="Z22" i="1"/>
  <c r="W22" i="1"/>
  <c r="U22" i="1"/>
  <c r="R22" i="1"/>
  <c r="P22" i="1"/>
  <c r="M22" i="1"/>
  <c r="C13" i="4"/>
  <c r="B25" i="1"/>
  <c r="C24" i="1" s="1"/>
  <c r="B16" i="7"/>
  <c r="C16" i="7" s="1"/>
  <c r="D16" i="7"/>
  <c r="J24" i="7"/>
  <c r="E24" i="7"/>
  <c r="O24" i="7"/>
  <c r="P24" i="7"/>
  <c r="T24" i="7"/>
  <c r="U24" i="7"/>
  <c r="Y24" i="7"/>
  <c r="Z24" i="7" s="1"/>
  <c r="AD24" i="7"/>
  <c r="AE24" i="7" s="1"/>
  <c r="E13" i="7"/>
  <c r="F13" i="7" s="1"/>
  <c r="J13" i="7"/>
  <c r="O13" i="7"/>
  <c r="T13" i="7"/>
  <c r="Y13" i="7"/>
  <c r="Z13" i="7" s="1"/>
  <c r="AD13" i="7"/>
  <c r="AE13" i="7" s="1"/>
  <c r="E20" i="7"/>
  <c r="F20" i="7" s="1"/>
  <c r="J20" i="7"/>
  <c r="O20" i="7"/>
  <c r="AD20" i="7"/>
  <c r="AE20" i="7" s="1"/>
  <c r="T20" i="7"/>
  <c r="U20" i="7" s="1"/>
  <c r="Y20" i="7"/>
  <c r="E21" i="7"/>
  <c r="F21" i="7" s="1"/>
  <c r="J21" i="7"/>
  <c r="K21" i="7" s="1"/>
  <c r="O21" i="7"/>
  <c r="AD21" i="7"/>
  <c r="T21" i="7"/>
  <c r="U21" i="7" s="1"/>
  <c r="Y21" i="7"/>
  <c r="Z21" i="7" s="1"/>
  <c r="J14" i="7"/>
  <c r="O14" i="7"/>
  <c r="E14" i="7"/>
  <c r="F14" i="7" s="1"/>
  <c r="T14" i="7"/>
  <c r="U14" i="7"/>
  <c r="Y14" i="7"/>
  <c r="AD14" i="7"/>
  <c r="AE14" i="7"/>
  <c r="J15" i="7"/>
  <c r="K15" i="7" s="1"/>
  <c r="O15" i="7"/>
  <c r="E15" i="7"/>
  <c r="F15" i="7" s="1"/>
  <c r="T15" i="7"/>
  <c r="U15" i="7"/>
  <c r="Y15" i="7"/>
  <c r="Z15" i="7" s="1"/>
  <c r="AD15" i="7"/>
  <c r="AE15" i="7" s="1"/>
  <c r="J16" i="7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/>
  <c r="Y17" i="7"/>
  <c r="Z17" i="7" s="1"/>
  <c r="AD17" i="7"/>
  <c r="AE17" i="7" s="1"/>
  <c r="J18" i="7"/>
  <c r="O18" i="7"/>
  <c r="AD18" i="7"/>
  <c r="AE18" i="7" s="1"/>
  <c r="E18" i="7"/>
  <c r="T18" i="7"/>
  <c r="U18" i="7" s="1"/>
  <c r="Y18" i="7"/>
  <c r="Z18" i="7" s="1"/>
  <c r="J19" i="7"/>
  <c r="O19" i="7"/>
  <c r="AD19" i="7"/>
  <c r="AE19" i="7" s="1"/>
  <c r="E19" i="7"/>
  <c r="T19" i="7"/>
  <c r="U19" i="7" s="1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 s="1"/>
  <c r="Q24" i="7"/>
  <c r="R24" i="7" s="1"/>
  <c r="V24" i="7"/>
  <c r="W24" i="7" s="1"/>
  <c r="AA24" i="7"/>
  <c r="AB24" i="7" s="1"/>
  <c r="G16" i="7"/>
  <c r="H16" i="7" s="1"/>
  <c r="L16" i="7"/>
  <c r="Q16" i="7"/>
  <c r="R16" i="7" s="1"/>
  <c r="V16" i="7"/>
  <c r="W16" i="7" s="1"/>
  <c r="AA16" i="7"/>
  <c r="AB16" i="7"/>
  <c r="B13" i="7"/>
  <c r="G13" i="7"/>
  <c r="L13" i="7"/>
  <c r="Q13" i="7"/>
  <c r="R13" i="7" s="1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R14" i="7" s="1"/>
  <c r="V14" i="7"/>
  <c r="W14" i="7" s="1"/>
  <c r="AA14" i="7"/>
  <c r="G15" i="7"/>
  <c r="L15" i="7"/>
  <c r="B15" i="7"/>
  <c r="C15" i="7" s="1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G18" i="7"/>
  <c r="L18" i="7"/>
  <c r="AA18" i="7"/>
  <c r="AB18" i="7" s="1"/>
  <c r="B18" i="7"/>
  <c r="Q18" i="7"/>
  <c r="R18" i="7" s="1"/>
  <c r="V18" i="7"/>
  <c r="W18" i="7" s="1"/>
  <c r="G19" i="7"/>
  <c r="L19" i="7"/>
  <c r="AA19" i="7"/>
  <c r="AB19" i="7" s="1"/>
  <c r="B19" i="7"/>
  <c r="Q19" i="7"/>
  <c r="R19" i="7" s="1"/>
  <c r="V19" i="7"/>
  <c r="W19" i="7" s="1"/>
  <c r="J25" i="6"/>
  <c r="O35" i="6" s="1"/>
  <c r="K20" i="6"/>
  <c r="E25" i="6"/>
  <c r="O34" i="6" s="1"/>
  <c r="O25" i="6"/>
  <c r="O36" i="6" s="1"/>
  <c r="Y25" i="6"/>
  <c r="O38" i="6" s="1"/>
  <c r="T25" i="6"/>
  <c r="O37" i="6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 s="1"/>
  <c r="AC25" i="6"/>
  <c r="N39" i="6"/>
  <c r="G25" i="6"/>
  <c r="H20" i="6" s="1"/>
  <c r="H15" i="6"/>
  <c r="B25" i="6"/>
  <c r="L34" i="6" s="1"/>
  <c r="L25" i="6"/>
  <c r="L36" i="6" s="1"/>
  <c r="V25" i="6"/>
  <c r="L38" i="6" s="1"/>
  <c r="Q25" i="6"/>
  <c r="L37" i="6" s="1"/>
  <c r="M37" i="6" s="1"/>
  <c r="AA25" i="6"/>
  <c r="L39" i="6" s="1"/>
  <c r="M39" i="6" s="1"/>
  <c r="E45" i="6"/>
  <c r="E34" i="6"/>
  <c r="E35" i="6"/>
  <c r="E36" i="6"/>
  <c r="F36" i="6" s="1"/>
  <c r="E37" i="6"/>
  <c r="F37" i="6" s="1"/>
  <c r="E38" i="6"/>
  <c r="F38" i="6" s="1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C45" i="6" s="1"/>
  <c r="B42" i="6"/>
  <c r="C42" i="6" s="1"/>
  <c r="B34" i="6"/>
  <c r="B35" i="6"/>
  <c r="B36" i="6"/>
  <c r="B37" i="6"/>
  <c r="C37" i="6" s="1"/>
  <c r="B38" i="6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0" i="6"/>
  <c r="P21" i="6"/>
  <c r="P24" i="6"/>
  <c r="M1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21" i="6"/>
  <c r="C24" i="6"/>
  <c r="AD25" i="5"/>
  <c r="O39" i="5" s="1"/>
  <c r="P39" i="5" s="1"/>
  <c r="AC25" i="5"/>
  <c r="N39" i="5" s="1"/>
  <c r="AA25" i="5"/>
  <c r="L39" i="5" s="1"/>
  <c r="M39" i="5" s="1"/>
  <c r="E25" i="5"/>
  <c r="O34" i="5" s="1"/>
  <c r="J25" i="5"/>
  <c r="O35" i="5" s="1"/>
  <c r="O25" i="5"/>
  <c r="O36" i="5" s="1"/>
  <c r="T25" i="5"/>
  <c r="O37" i="5" s="1"/>
  <c r="P37" i="5" s="1"/>
  <c r="Y25" i="5"/>
  <c r="O38" i="5" s="1"/>
  <c r="P38" i="5" s="1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G25" i="5"/>
  <c r="L35" i="5" s="1"/>
  <c r="L25" i="5"/>
  <c r="L36" i="5" s="1"/>
  <c r="Q25" i="5"/>
  <c r="L37" i="5" s="1"/>
  <c r="M37" i="5" s="1"/>
  <c r="V25" i="5"/>
  <c r="L38" i="5" s="1"/>
  <c r="M38" i="5" s="1"/>
  <c r="E34" i="5"/>
  <c r="E35" i="5"/>
  <c r="E36" i="5"/>
  <c r="E41" i="5"/>
  <c r="E42" i="5"/>
  <c r="E39" i="5"/>
  <c r="E40" i="5"/>
  <c r="E45" i="5"/>
  <c r="E37" i="5"/>
  <c r="F37" i="5" s="1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C45" i="5" s="1"/>
  <c r="B39" i="5"/>
  <c r="B40" i="5"/>
  <c r="B37" i="5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F36" i="4" s="1"/>
  <c r="E37" i="4"/>
  <c r="F37" i="4" s="1"/>
  <c r="E38" i="4"/>
  <c r="E39" i="4"/>
  <c r="E40" i="4"/>
  <c r="E41" i="4"/>
  <c r="E42" i="4"/>
  <c r="F42" i="4" s="1"/>
  <c r="D45" i="4"/>
  <c r="B45" i="4"/>
  <c r="B42" i="4"/>
  <c r="C42" i="4" s="1"/>
  <c r="B34" i="4"/>
  <c r="B35" i="4"/>
  <c r="B36" i="4"/>
  <c r="B37" i="4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O38" i="4" s="1"/>
  <c r="P38" i="4" s="1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P19" i="4" s="1"/>
  <c r="P17" i="4"/>
  <c r="P24" i="4"/>
  <c r="N25" i="4"/>
  <c r="N36" i="4" s="1"/>
  <c r="L25" i="4"/>
  <c r="L36" i="4" s="1"/>
  <c r="M15" i="4"/>
  <c r="M16" i="4"/>
  <c r="M17" i="4"/>
  <c r="M18" i="4"/>
  <c r="M21" i="4"/>
  <c r="M24" i="4"/>
  <c r="J25" i="4"/>
  <c r="O35" i="4" s="1"/>
  <c r="K16" i="4"/>
  <c r="K17" i="4"/>
  <c r="I25" i="4"/>
  <c r="N35" i="4" s="1"/>
  <c r="G25" i="4"/>
  <c r="L35" i="4" s="1"/>
  <c r="H16" i="4"/>
  <c r="H17" i="4"/>
  <c r="H21" i="4"/>
  <c r="E25" i="4"/>
  <c r="F19" i="4" s="1"/>
  <c r="F18" i="4"/>
  <c r="F13" i="4"/>
  <c r="F16" i="4"/>
  <c r="F17" i="4"/>
  <c r="F21" i="4"/>
  <c r="D25" i="4"/>
  <c r="N34" i="4" s="1"/>
  <c r="B25" i="4"/>
  <c r="L34" i="4" s="1"/>
  <c r="C16" i="4"/>
  <c r="C17" i="4"/>
  <c r="C21" i="4"/>
  <c r="O37" i="4"/>
  <c r="P37" i="4" s="1"/>
  <c r="D34" i="4"/>
  <c r="D35" i="4"/>
  <c r="D36" i="4"/>
  <c r="D37" i="4"/>
  <c r="D38" i="4"/>
  <c r="D39" i="4"/>
  <c r="D40" i="4"/>
  <c r="D41" i="4"/>
  <c r="D42" i="4"/>
  <c r="J25" i="1"/>
  <c r="O35" i="1" s="1"/>
  <c r="O25" i="1"/>
  <c r="O36" i="1" s="1"/>
  <c r="E25" i="1"/>
  <c r="O34" i="1" s="1"/>
  <c r="Y25" i="1"/>
  <c r="O38" i="1" s="1"/>
  <c r="P38" i="1" s="1"/>
  <c r="I25" i="1"/>
  <c r="N35" i="1" s="1"/>
  <c r="N25" i="1"/>
  <c r="N36" i="1" s="1"/>
  <c r="D25" i="1"/>
  <c r="N34" i="1" s="1"/>
  <c r="X25" i="1"/>
  <c r="N38" i="1" s="1"/>
  <c r="G25" i="1"/>
  <c r="L35" i="1" s="1"/>
  <c r="L25" i="1"/>
  <c r="L36" i="1" s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17" i="1"/>
  <c r="P14" i="1"/>
  <c r="M24" i="1"/>
  <c r="M21" i="1"/>
  <c r="M17" i="1"/>
  <c r="M16" i="1"/>
  <c r="M14" i="1"/>
  <c r="K19" i="1"/>
  <c r="K18" i="1"/>
  <c r="K17" i="1"/>
  <c r="K16" i="1"/>
  <c r="K15" i="1"/>
  <c r="H21" i="1"/>
  <c r="H17" i="1"/>
  <c r="H15" i="1"/>
  <c r="C21" i="1"/>
  <c r="C20" i="1"/>
  <c r="C19" i="1"/>
  <c r="C18" i="1"/>
  <c r="C17" i="1"/>
  <c r="C16" i="1"/>
  <c r="C15" i="1"/>
  <c r="C14" i="1"/>
  <c r="E45" i="1"/>
  <c r="E42" i="1"/>
  <c r="F42" i="1" s="1"/>
  <c r="E34" i="1"/>
  <c r="E41" i="1"/>
  <c r="E35" i="1"/>
  <c r="E36" i="1"/>
  <c r="E37" i="1"/>
  <c r="F37" i="1" s="1"/>
  <c r="E38" i="1"/>
  <c r="F38" i="1" s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C37" i="1" s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C22" i="1"/>
  <c r="C23" i="1"/>
  <c r="F22" i="6"/>
  <c r="C22" i="6"/>
  <c r="M18" i="6"/>
  <c r="M13" i="6"/>
  <c r="P19" i="6"/>
  <c r="P14" i="6"/>
  <c r="Z21" i="6"/>
  <c r="H22" i="6"/>
  <c r="K22" i="6"/>
  <c r="M13" i="5"/>
  <c r="H22" i="5"/>
  <c r="K22" i="5"/>
  <c r="P21" i="4"/>
  <c r="H19" i="4"/>
  <c r="H22" i="4"/>
  <c r="K22" i="4"/>
  <c r="Z21" i="4"/>
  <c r="L34" i="1"/>
  <c r="F20" i="1"/>
  <c r="F13" i="1"/>
  <c r="C13" i="1"/>
  <c r="K21" i="1"/>
  <c r="H16" i="1"/>
  <c r="H20" i="1"/>
  <c r="H18" i="1"/>
  <c r="C42" i="1"/>
  <c r="Z18" i="6"/>
  <c r="C20" i="6"/>
  <c r="C13" i="6"/>
  <c r="F14" i="6"/>
  <c r="K15" i="6"/>
  <c r="R16" i="6"/>
  <c r="U16" i="6"/>
  <c r="U13" i="6"/>
  <c r="H18" i="6"/>
  <c r="H24" i="6"/>
  <c r="K18" i="6"/>
  <c r="K21" i="6"/>
  <c r="F13" i="6"/>
  <c r="W19" i="6"/>
  <c r="W18" i="6"/>
  <c r="K24" i="6"/>
  <c r="H14" i="5"/>
  <c r="H24" i="5"/>
  <c r="K15" i="5"/>
  <c r="K21" i="5"/>
  <c r="P18" i="5"/>
  <c r="P13" i="5"/>
  <c r="P14" i="5"/>
  <c r="H15" i="5"/>
  <c r="W18" i="5"/>
  <c r="R16" i="5"/>
  <c r="H13" i="5"/>
  <c r="K19" i="5"/>
  <c r="C14" i="5"/>
  <c r="C13" i="5"/>
  <c r="F43" i="5"/>
  <c r="AE21" i="5"/>
  <c r="AE20" i="5"/>
  <c r="C20" i="5"/>
  <c r="F21" i="5"/>
  <c r="F20" i="5"/>
  <c r="P21" i="5"/>
  <c r="Z20" i="7"/>
  <c r="P15" i="4"/>
  <c r="H15" i="4"/>
  <c r="H14" i="4"/>
  <c r="K15" i="4"/>
  <c r="C15" i="4"/>
  <c r="F15" i="4"/>
  <c r="P18" i="4"/>
  <c r="C14" i="4"/>
  <c r="F14" i="4"/>
  <c r="F20" i="4"/>
  <c r="K21" i="4"/>
  <c r="H20" i="4"/>
  <c r="W17" i="4"/>
  <c r="Z17" i="4"/>
  <c r="C18" i="4"/>
  <c r="C20" i="4"/>
  <c r="H13" i="4"/>
  <c r="W20" i="4"/>
  <c r="O36" i="4"/>
  <c r="F43" i="4"/>
  <c r="Z14" i="7"/>
  <c r="P16" i="7"/>
  <c r="M16" i="7"/>
  <c r="F44" i="1"/>
  <c r="C44" i="1"/>
  <c r="F22" i="7"/>
  <c r="C36" i="6"/>
  <c r="C43" i="5"/>
  <c r="C36" i="4"/>
  <c r="C43" i="4"/>
  <c r="F42" i="6"/>
  <c r="P37" i="6"/>
  <c r="U13" i="7"/>
  <c r="F45" i="6"/>
  <c r="F45" i="5"/>
  <c r="C37" i="5"/>
  <c r="F18" i="7"/>
  <c r="F42" i="5"/>
  <c r="W20" i="7"/>
  <c r="C38" i="4"/>
  <c r="F38" i="4"/>
  <c r="AB17" i="7"/>
  <c r="C20" i="7"/>
  <c r="C18" i="7"/>
  <c r="C14" i="7"/>
  <c r="H15" i="7"/>
  <c r="W25" i="5" l="1"/>
  <c r="P15" i="5"/>
  <c r="E37" i="7"/>
  <c r="F37" i="7" s="1"/>
  <c r="E35" i="7"/>
  <c r="B37" i="7"/>
  <c r="C37" i="7" s="1"/>
  <c r="U25" i="4"/>
  <c r="B36" i="7"/>
  <c r="P19" i="5"/>
  <c r="P25" i="5" s="1"/>
  <c r="K19" i="6"/>
  <c r="H14" i="6"/>
  <c r="H13" i="6"/>
  <c r="H19" i="6"/>
  <c r="H25" i="6" s="1"/>
  <c r="C19" i="6"/>
  <c r="C25" i="6" s="1"/>
  <c r="E39" i="7"/>
  <c r="L35" i="6"/>
  <c r="L40" i="6" s="1"/>
  <c r="M35" i="6" s="1"/>
  <c r="K14" i="6"/>
  <c r="K13" i="6"/>
  <c r="B34" i="7"/>
  <c r="K20" i="5"/>
  <c r="H20" i="5"/>
  <c r="H18" i="5"/>
  <c r="H25" i="5" s="1"/>
  <c r="K14" i="5"/>
  <c r="K18" i="5"/>
  <c r="K13" i="5"/>
  <c r="K13" i="1"/>
  <c r="K20" i="1"/>
  <c r="P15" i="1"/>
  <c r="F24" i="4"/>
  <c r="E36" i="7"/>
  <c r="F24" i="1"/>
  <c r="F25" i="1" s="1"/>
  <c r="P13" i="1"/>
  <c r="H19" i="1"/>
  <c r="K24" i="1"/>
  <c r="C25" i="5"/>
  <c r="E25" i="7"/>
  <c r="O34" i="7" s="1"/>
  <c r="K16" i="7"/>
  <c r="O34" i="4"/>
  <c r="T25" i="7"/>
  <c r="O37" i="7" s="1"/>
  <c r="P37" i="7" s="1"/>
  <c r="P18" i="1"/>
  <c r="C24" i="4"/>
  <c r="C13" i="7"/>
  <c r="P19" i="1"/>
  <c r="E46" i="6"/>
  <c r="F40" i="6" s="1"/>
  <c r="S25" i="7"/>
  <c r="N37" i="7" s="1"/>
  <c r="AC25" i="7"/>
  <c r="N38" i="7" s="1"/>
  <c r="D38" i="7"/>
  <c r="D37" i="7"/>
  <c r="P20" i="1"/>
  <c r="P13" i="4"/>
  <c r="P20" i="4"/>
  <c r="P14" i="4"/>
  <c r="K20" i="4"/>
  <c r="K19" i="4"/>
  <c r="M20" i="4"/>
  <c r="M13" i="4"/>
  <c r="M14" i="4"/>
  <c r="M19" i="4"/>
  <c r="E40" i="7"/>
  <c r="D25" i="7"/>
  <c r="N34" i="7" s="1"/>
  <c r="B25" i="7"/>
  <c r="L34" i="7" s="1"/>
  <c r="C19" i="4"/>
  <c r="K24" i="4"/>
  <c r="K18" i="4"/>
  <c r="K14" i="4"/>
  <c r="K13" i="4"/>
  <c r="H24" i="4"/>
  <c r="H18" i="4"/>
  <c r="E45" i="7"/>
  <c r="R25" i="4"/>
  <c r="D40" i="7"/>
  <c r="E38" i="7"/>
  <c r="F38" i="7" s="1"/>
  <c r="E46" i="4"/>
  <c r="F41" i="4" s="1"/>
  <c r="D46" i="5"/>
  <c r="AA25" i="7"/>
  <c r="L38" i="7" s="1"/>
  <c r="M38" i="7" s="1"/>
  <c r="O25" i="7"/>
  <c r="P13" i="7" s="1"/>
  <c r="M25" i="6"/>
  <c r="B46" i="4"/>
  <c r="C34" i="4" s="1"/>
  <c r="B46" i="6"/>
  <c r="C35" i="6" s="1"/>
  <c r="D46" i="6"/>
  <c r="Z25" i="1"/>
  <c r="Z25" i="4"/>
  <c r="B41" i="7"/>
  <c r="B45" i="7"/>
  <c r="D36" i="7"/>
  <c r="B46" i="5"/>
  <c r="C41" i="5" s="1"/>
  <c r="B38" i="7"/>
  <c r="C38" i="7" s="1"/>
  <c r="E43" i="7"/>
  <c r="E44" i="7"/>
  <c r="F44" i="7" s="1"/>
  <c r="R25" i="1"/>
  <c r="D46" i="4"/>
  <c r="N40" i="6"/>
  <c r="E46" i="5"/>
  <c r="F40" i="5" s="1"/>
  <c r="M19" i="1"/>
  <c r="B40" i="7"/>
  <c r="E41" i="7"/>
  <c r="M20" i="1"/>
  <c r="D41" i="7"/>
  <c r="D39" i="7"/>
  <c r="M18" i="1"/>
  <c r="M15" i="1"/>
  <c r="D34" i="7"/>
  <c r="M13" i="1"/>
  <c r="K22" i="1"/>
  <c r="E46" i="1"/>
  <c r="F41" i="1" s="1"/>
  <c r="K14" i="1"/>
  <c r="J25" i="7"/>
  <c r="K18" i="7" s="1"/>
  <c r="F24" i="7"/>
  <c r="D35" i="7"/>
  <c r="H13" i="1"/>
  <c r="B46" i="1"/>
  <c r="C41" i="1" s="1"/>
  <c r="H14" i="1"/>
  <c r="D43" i="7"/>
  <c r="H24" i="1"/>
  <c r="H22" i="1"/>
  <c r="B43" i="7"/>
  <c r="D46" i="1"/>
  <c r="D45" i="7"/>
  <c r="C25" i="1"/>
  <c r="B35" i="7"/>
  <c r="B39" i="7"/>
  <c r="F25" i="6"/>
  <c r="N40" i="1"/>
  <c r="AB25" i="4"/>
  <c r="B44" i="7"/>
  <c r="C44" i="7" s="1"/>
  <c r="Q25" i="7"/>
  <c r="L37" i="7" s="1"/>
  <c r="M37" i="7" s="1"/>
  <c r="F25" i="5"/>
  <c r="R25" i="5"/>
  <c r="U25" i="5"/>
  <c r="Z25" i="5"/>
  <c r="AB25" i="5"/>
  <c r="AE25" i="5"/>
  <c r="X25" i="7"/>
  <c r="N39" i="7" s="1"/>
  <c r="Y25" i="7"/>
  <c r="O39" i="7" s="1"/>
  <c r="P39" i="7" s="1"/>
  <c r="N40" i="5"/>
  <c r="E34" i="7"/>
  <c r="U25" i="1"/>
  <c r="W25" i="1"/>
  <c r="F25" i="4"/>
  <c r="L40" i="1"/>
  <c r="M34" i="1" s="1"/>
  <c r="C37" i="4"/>
  <c r="R25" i="6"/>
  <c r="U25" i="6"/>
  <c r="W25" i="6"/>
  <c r="Z25" i="6"/>
  <c r="AB25" i="6"/>
  <c r="C38" i="6"/>
  <c r="AB14" i="7"/>
  <c r="AB25" i="7" s="1"/>
  <c r="W25" i="4"/>
  <c r="AE25" i="4"/>
  <c r="M25" i="5"/>
  <c r="I25" i="7"/>
  <c r="N35" i="7" s="1"/>
  <c r="AE25" i="1"/>
  <c r="AB25" i="1"/>
  <c r="P25" i="6"/>
  <c r="AE25" i="6"/>
  <c r="P38" i="6"/>
  <c r="O40" i="6"/>
  <c r="P36" i="6" s="1"/>
  <c r="M38" i="6"/>
  <c r="V25" i="7"/>
  <c r="L39" i="7" s="1"/>
  <c r="M39" i="7" s="1"/>
  <c r="W25" i="7"/>
  <c r="L40" i="5"/>
  <c r="M35" i="5" s="1"/>
  <c r="M34" i="5"/>
  <c r="O40" i="5"/>
  <c r="P35" i="5" s="1"/>
  <c r="R25" i="7"/>
  <c r="P34" i="5"/>
  <c r="L25" i="7"/>
  <c r="M14" i="7" s="1"/>
  <c r="L40" i="4"/>
  <c r="M35" i="4" s="1"/>
  <c r="N40" i="4"/>
  <c r="O40" i="4"/>
  <c r="P35" i="4" s="1"/>
  <c r="P21" i="7"/>
  <c r="U25" i="7"/>
  <c r="Z25" i="7"/>
  <c r="D42" i="7"/>
  <c r="E42" i="7"/>
  <c r="F42" i="7" s="1"/>
  <c r="O40" i="1"/>
  <c r="P34" i="1" s="1"/>
  <c r="AE21" i="7"/>
  <c r="AE25" i="7" s="1"/>
  <c r="G25" i="7"/>
  <c r="B42" i="7"/>
  <c r="AD25" i="7"/>
  <c r="O38" i="7" s="1"/>
  <c r="P38" i="7" s="1"/>
  <c r="N25" i="7"/>
  <c r="N36" i="7" s="1"/>
  <c r="C24" i="7" l="1"/>
  <c r="C25" i="4"/>
  <c r="P25" i="1"/>
  <c r="K25" i="6"/>
  <c r="F19" i="7"/>
  <c r="F25" i="7" s="1"/>
  <c r="P34" i="6"/>
  <c r="C40" i="6"/>
  <c r="M34" i="6"/>
  <c r="F35" i="6"/>
  <c r="F39" i="6"/>
  <c r="C39" i="6"/>
  <c r="F41" i="6"/>
  <c r="F34" i="6"/>
  <c r="C41" i="6"/>
  <c r="C34" i="6"/>
  <c r="P35" i="6"/>
  <c r="P40" i="6" s="1"/>
  <c r="M36" i="6"/>
  <c r="C40" i="5"/>
  <c r="F34" i="5"/>
  <c r="F41" i="5"/>
  <c r="F35" i="5"/>
  <c r="P36" i="5"/>
  <c r="P40" i="5" s="1"/>
  <c r="F36" i="5"/>
  <c r="K25" i="5"/>
  <c r="F39" i="5"/>
  <c r="C35" i="5"/>
  <c r="C36" i="5"/>
  <c r="M36" i="5"/>
  <c r="C39" i="5"/>
  <c r="C34" i="5"/>
  <c r="M40" i="5"/>
  <c r="C19" i="7"/>
  <c r="C25" i="7" s="1"/>
  <c r="P25" i="4"/>
  <c r="M25" i="4"/>
  <c r="H25" i="4"/>
  <c r="K25" i="4"/>
  <c r="C41" i="4"/>
  <c r="F35" i="4"/>
  <c r="F40" i="4"/>
  <c r="C40" i="4"/>
  <c r="P15" i="7"/>
  <c r="F34" i="4"/>
  <c r="O36" i="7"/>
  <c r="P14" i="7"/>
  <c r="P36" i="4"/>
  <c r="M36" i="4"/>
  <c r="C39" i="4"/>
  <c r="C35" i="4"/>
  <c r="P34" i="4"/>
  <c r="M34" i="4"/>
  <c r="F45" i="4"/>
  <c r="F39" i="4"/>
  <c r="H20" i="7"/>
  <c r="H18" i="7"/>
  <c r="C45" i="4"/>
  <c r="K25" i="1"/>
  <c r="H19" i="7"/>
  <c r="P20" i="7"/>
  <c r="M25" i="1"/>
  <c r="P18" i="7"/>
  <c r="P19" i="7"/>
  <c r="K22" i="7"/>
  <c r="K19" i="7"/>
  <c r="F40" i="1"/>
  <c r="C40" i="1"/>
  <c r="M20" i="7"/>
  <c r="M19" i="7"/>
  <c r="K20" i="7"/>
  <c r="K13" i="7"/>
  <c r="D46" i="7"/>
  <c r="F43" i="1"/>
  <c r="F39" i="1"/>
  <c r="P36" i="1"/>
  <c r="F36" i="1"/>
  <c r="M15" i="7"/>
  <c r="M18" i="7"/>
  <c r="C45" i="1"/>
  <c r="C39" i="1"/>
  <c r="C43" i="1"/>
  <c r="C36" i="1"/>
  <c r="L36" i="7"/>
  <c r="M13" i="7"/>
  <c r="C34" i="1"/>
  <c r="C35" i="1"/>
  <c r="M36" i="1"/>
  <c r="K24" i="7"/>
  <c r="F34" i="1"/>
  <c r="F35" i="1"/>
  <c r="F45" i="1"/>
  <c r="O35" i="7"/>
  <c r="K14" i="7"/>
  <c r="P35" i="1"/>
  <c r="H22" i="7"/>
  <c r="H14" i="7"/>
  <c r="H13" i="7"/>
  <c r="N40" i="7"/>
  <c r="H25" i="1"/>
  <c r="L35" i="7"/>
  <c r="H24" i="7"/>
  <c r="M35" i="1"/>
  <c r="E46" i="7"/>
  <c r="F40" i="7" s="1"/>
  <c r="B46" i="7"/>
  <c r="C40" i="7" s="1"/>
  <c r="C42" i="7"/>
  <c r="F46" i="5" l="1"/>
  <c r="M40" i="6"/>
  <c r="C46" i="6"/>
  <c r="F46" i="6"/>
  <c r="C46" i="5"/>
  <c r="O40" i="7"/>
  <c r="P36" i="7" s="1"/>
  <c r="P40" i="4"/>
  <c r="P25" i="7"/>
  <c r="M40" i="4"/>
  <c r="C46" i="4"/>
  <c r="F46" i="4"/>
  <c r="K25" i="7"/>
  <c r="F39" i="7"/>
  <c r="F41" i="7"/>
  <c r="P40" i="1"/>
  <c r="M40" i="1"/>
  <c r="C39" i="7"/>
  <c r="C41" i="7"/>
  <c r="F43" i="7"/>
  <c r="F36" i="7"/>
  <c r="M25" i="7"/>
  <c r="C35" i="7"/>
  <c r="C36" i="7"/>
  <c r="L40" i="7"/>
  <c r="M34" i="7" s="1"/>
  <c r="C46" i="1"/>
  <c r="F46" i="1"/>
  <c r="F45" i="7"/>
  <c r="F35" i="7"/>
  <c r="F34" i="7"/>
  <c r="C45" i="7"/>
  <c r="C34" i="7"/>
  <c r="H25" i="7"/>
  <c r="C43" i="7"/>
  <c r="P34" i="7" l="1"/>
  <c r="P35" i="7"/>
  <c r="M35" i="7"/>
  <c r="M36" i="7"/>
  <c r="F46" i="7"/>
  <c r="C46" i="7"/>
  <c r="P40" i="7" l="1"/>
  <c r="M40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<sst xmlns="http://schemas.openxmlformats.org/spreadsheetml/2006/main" count="457" uniqueCount="62">
  <si>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</si>
  <si>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</si>
  <si>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</si>
  <si>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</si>
  <si>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</si>
  <si>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</si>
  <si>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</si>
  <si>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</si>
  <si>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</si>
  <si>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</si>
  <si>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</si>
  <si>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</si>
  <si>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</si>
  <si>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</si>
  <si>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</si>
  <si>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</si>
  <si>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</si>
  <si>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</si>
  <si>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</si>
  <si>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</si>
  <si>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</si>
  <si>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</si>
  <si>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</si>
  <si>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</si>
  <si>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</si>
  <si>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</si>
  <si>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</si>
  <si>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</si>
  <si>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</si>
  <si>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</si>
  <si>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</si>
  <si>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</si>
  <si>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</si>
  <si>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</si>
  <si>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</si>
  <si>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</si>
  <si>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</si>
  <si>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</si>
  <si>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</si>
  <si>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</si>
  <si>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</si>
  <si>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</si>
  <si>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</si>
  <si>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</si>
  <si>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</si>
  <si>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</si>
  <si>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</si>
  <si>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</si>
  <si>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</si>
  <si>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</si>
  <si>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</si>
  <si>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</si>
  <si>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</si>
  <si>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</si>
  <si>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</si>
  <si>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</si>
  <si>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</si>
  <si>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</si>
  <si>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</si>
  <si>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</si>
  <si>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</si>
  <si>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Cementiris de Barcelona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</si>
</sst>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0000000}"/>
    <cellStyle name="20% - Èmfasi2" xfId="25" builtinId="34" customBuiltin="1"/>
    <cellStyle name="20% - Èmfasi2 2" xfId="49" xr:uid="{00000000-0005-0000-0000-000001000000}"/>
    <cellStyle name="20% - Èmfasi3" xfId="29" builtinId="38" customBuiltin="1"/>
    <cellStyle name="20% - Èmfasi3 2" xfId="51" xr:uid="{00000000-0005-0000-0000-000002000000}"/>
    <cellStyle name="20% - Èmfasi4" xfId="33" builtinId="42" customBuiltin="1"/>
    <cellStyle name="20% - Èmfasi4 2" xfId="53" xr:uid="{00000000-0005-0000-0000-000003000000}"/>
    <cellStyle name="20% - Èmfasi5" xfId="37" builtinId="46" customBuiltin="1"/>
    <cellStyle name="20% - Èmfasi5 2" xfId="55" xr:uid="{00000000-0005-0000-0000-000004000000}"/>
    <cellStyle name="20% - Èmfasi6" xfId="41" builtinId="50" customBuiltin="1"/>
    <cellStyle name="20% - Èmfasi6 2" xfId="57" xr:uid="{00000000-0005-0000-0000-000005000000}"/>
    <cellStyle name="40% - Èmfasi1" xfId="22" builtinId="31" customBuiltin="1"/>
    <cellStyle name="40% - Èmfasi1 2" xfId="48" xr:uid="{00000000-0005-0000-0000-00000C000000}"/>
    <cellStyle name="40% - Èmfasi2" xfId="26" builtinId="35" customBuiltin="1"/>
    <cellStyle name="40% - Èmfasi2 2" xfId="50" xr:uid="{00000000-0005-0000-0000-00000D000000}"/>
    <cellStyle name="40% - Èmfasi3" xfId="30" builtinId="39" customBuiltin="1"/>
    <cellStyle name="40% - Èmfasi3 2" xfId="52" xr:uid="{00000000-0005-0000-0000-00000E000000}"/>
    <cellStyle name="40% - Èmfasi4" xfId="34" builtinId="43" customBuiltin="1"/>
    <cellStyle name="40% - Èmfasi4 2" xfId="54" xr:uid="{00000000-0005-0000-0000-00000F000000}"/>
    <cellStyle name="40% - Èmfasi5" xfId="38" builtinId="47" customBuiltin="1"/>
    <cellStyle name="40% - Èmfasi5 2" xfId="56" xr:uid="{00000000-0005-0000-0000-000010000000}"/>
    <cellStyle name="40% - Èmfasi6" xfId="42" builtinId="51" customBuiltin="1"/>
    <cellStyle name="40% - Èmfasi6 2" xfId="58" xr:uid="{00000000-0005-0000-0000-000011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30000000}"/>
    <cellStyle name="Normal 3" xfId="45" xr:uid="{00000000-0005-0000-0000-000031000000}"/>
    <cellStyle name="Nota" xfId="17" builtinId="10" customBuiltin="1"/>
    <cellStyle name="Nota 2" xfId="46" xr:uid="{00000000-0005-0000-0000-000032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EB-4AF9-819B-742DBB65B605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B-4AF9-819B-742DBB65B605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B-4AF9-819B-742DBB65B605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EB-4AF9-819B-742DBB65B605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EB-4AF9-819B-742DBB65B605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EB-4AF9-819B-742DBB65B605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EB-4AF9-819B-742DBB65B605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EB-4AF9-819B-742DBB65B605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EB-4AF9-819B-742DBB65B605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EB-4AF9-819B-742DBB65B60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20</c:v>
                </c:pt>
                <c:pt idx="1">
                  <c:v>8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36</c:v>
                </c:pt>
                <c:pt idx="7">
                  <c:v>30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EB-4AF9-819B-742DBB65B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AC-4160-B90B-FA8E986253B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AC-4160-B90B-FA8E986253B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AC-4160-B90B-FA8E986253B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AC-4160-B90B-FA8E986253B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AC-4160-B90B-FA8E986253B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AC-4160-B90B-FA8E986253B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AC-4160-B90B-FA8E986253B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AC-4160-B90B-FA8E986253B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AC-4160-B90B-FA8E986253B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AC-4160-B90B-FA8E986253B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5582160.5543000009</c:v>
                </c:pt>
                <c:pt idx="1">
                  <c:v>164556.37</c:v>
                </c:pt>
                <c:pt idx="2">
                  <c:v>150404.22209999998</c:v>
                </c:pt>
                <c:pt idx="3">
                  <c:v>0</c:v>
                </c:pt>
                <c:pt idx="4">
                  <c:v>0</c:v>
                </c:pt>
                <c:pt idx="5">
                  <c:v>325612.25839999999</c:v>
                </c:pt>
                <c:pt idx="6">
                  <c:v>4302753.1030000001</c:v>
                </c:pt>
                <c:pt idx="7">
                  <c:v>172840.05419999998</c:v>
                </c:pt>
                <c:pt idx="8">
                  <c:v>0</c:v>
                </c:pt>
                <c:pt idx="9">
                  <c:v>261954.11</c:v>
                </c:pt>
                <c:pt idx="10">
                  <c:v>0</c:v>
                </c:pt>
                <c:pt idx="11">
                  <c:v>477883.58309999999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AC-4160-B90B-FA8E986253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D5-495B-9614-A8A59C04D7E1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D5-495B-9614-A8A59C04D7E1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D5-495B-9614-A8A59C04D7E1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D5-495B-9614-A8A59C04D7E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4</c:v>
                </c:pt>
                <c:pt idx="1">
                  <c:v>69</c:v>
                </c:pt>
                <c:pt idx="2">
                  <c:v>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D5-495B-9614-A8A59C04D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1B-4B96-8576-C1680CD7AF41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1B-4B96-8576-C1680CD7AF41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1B-4B96-8576-C1680CD7AF41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1B-4B96-8576-C1680CD7AF41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1B-4B96-8576-C1680CD7AF41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1B-4B96-8576-C1680CD7AF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3646844.5551999998</c:v>
                </c:pt>
                <c:pt idx="1">
                  <c:v>6657159.5475000003</c:v>
                </c:pt>
                <c:pt idx="2">
                  <c:v>1134160.1524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1B-4B96-8576-C1680CD7AF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zoomScale="70" zoomScaleNormal="70" workbookViewId="0">
      <selection activeCell="B8" sqref="B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45477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4</v>
      </c>
      <c r="H13" s="20">
        <f t="shared" ref="H13:H24" si="2">IF(G13,G13/$G$25,"")</f>
        <v>0.16666666666666666</v>
      </c>
      <c r="I13" s="4">
        <v>3410222.41</v>
      </c>
      <c r="J13" s="5">
        <f>I13*1.21</f>
        <v>4126369.1161000002</v>
      </c>
      <c r="K13" s="21">
        <f t="shared" ref="K13:K24" si="3">IF(J13,J13/$J$25,"")</f>
        <v>0.81326272838546954</v>
      </c>
      <c r="L13" s="1">
        <v>6</v>
      </c>
      <c r="M13" s="20">
        <f t="shared" ref="M13:M24" si="4">IF(L13,L13/$L$25,"")</f>
        <v>0.25</v>
      </c>
      <c r="N13" s="4">
        <v>418614.46</v>
      </c>
      <c r="O13" s="5">
        <f>N13*1.21</f>
        <v>506523.49660000001</v>
      </c>
      <c r="P13" s="21">
        <f t="shared" ref="P13:P24" si="5">IF(O13,O13/$O$25,"")</f>
        <v>0.56586559528822467</v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4</v>
      </c>
      <c r="H14" s="20">
        <f t="shared" si="2"/>
        <v>0.16666666666666666</v>
      </c>
      <c r="I14" s="6">
        <v>24695</v>
      </c>
      <c r="J14" s="7">
        <f>I14*1.21</f>
        <v>29880.95</v>
      </c>
      <c r="K14" s="21">
        <f t="shared" si="3"/>
        <v>5.8892120990663389E-3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8</v>
      </c>
      <c r="M15" s="20">
        <f t="shared" si="4"/>
        <v>0.33333333333333331</v>
      </c>
      <c r="N15" s="6">
        <v>92301.01</v>
      </c>
      <c r="O15" s="7">
        <f>N15*1.21</f>
        <v>111684.22209999998</v>
      </c>
      <c r="P15" s="21">
        <f t="shared" si="5"/>
        <v>0.12476866176422662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3</v>
      </c>
      <c r="M18" s="62">
        <f t="shared" si="4"/>
        <v>0.125</v>
      </c>
      <c r="N18" s="65">
        <v>203856.4</v>
      </c>
      <c r="O18" s="66">
        <f>N18*1.21</f>
        <v>246666.24399999998</v>
      </c>
      <c r="P18" s="63">
        <f t="shared" si="5"/>
        <v>0.27556459263092448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5</v>
      </c>
      <c r="H19" s="20">
        <f t="shared" si="2"/>
        <v>0.20833333333333334</v>
      </c>
      <c r="I19" s="6">
        <v>510799.68</v>
      </c>
      <c r="J19" s="7">
        <f>I19*1.21</f>
        <v>618067.6128</v>
      </c>
      <c r="K19" s="21">
        <f t="shared" si="3"/>
        <v>0.12181444242377866</v>
      </c>
      <c r="L19" s="2">
        <v>3</v>
      </c>
      <c r="M19" s="20">
        <f t="shared" si="4"/>
        <v>0.125</v>
      </c>
      <c r="N19" s="6">
        <v>15323.85</v>
      </c>
      <c r="O19" s="7">
        <f>N19*1.21</f>
        <v>18541.858499999998</v>
      </c>
      <c r="P19" s="21">
        <f t="shared" si="5"/>
        <v>2.0714142321690131E-2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9</v>
      </c>
      <c r="H20" s="62">
        <f t="shared" si="2"/>
        <v>0.375</v>
      </c>
      <c r="I20" s="65">
        <v>24052.33</v>
      </c>
      <c r="J20" s="66">
        <f>I20*1.21</f>
        <v>29103.319300000003</v>
      </c>
      <c r="K20" s="63">
        <f t="shared" si="3"/>
        <v>5.735949497741903E-3</v>
      </c>
      <c r="L20" s="64">
        <v>4</v>
      </c>
      <c r="M20" s="62">
        <f t="shared" si="4"/>
        <v>0.16666666666666666</v>
      </c>
      <c r="N20" s="65">
        <v>9681.4699999999993</v>
      </c>
      <c r="O20" s="66">
        <f>N20*1.21</f>
        <v>11714.578699999998</v>
      </c>
      <c r="P20" s="63">
        <f t="shared" si="5"/>
        <v>1.3087007994934259E-2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>
        <v>1</v>
      </c>
      <c r="H22" s="20">
        <f t="shared" si="2"/>
        <v>4.1666666666666664E-2</v>
      </c>
      <c r="I22" s="91">
        <v>216491</v>
      </c>
      <c r="J22" s="91">
        <f>I22*1.21</f>
        <v>261954.11</v>
      </c>
      <c r="K22" s="21">
        <f t="shared" si="3"/>
        <v>5.1628322192304947E-2</v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>
        <v>1</v>
      </c>
      <c r="C24" s="62">
        <f t="shared" si="0"/>
        <v>1</v>
      </c>
      <c r="D24" s="65">
        <v>83359.5</v>
      </c>
      <c r="E24" s="66">
        <f>D24*1.21</f>
        <v>100864.995</v>
      </c>
      <c r="F24" s="63">
        <f t="shared" si="1"/>
        <v>1</v>
      </c>
      <c r="G24" s="64">
        <v>1</v>
      </c>
      <c r="H24" s="62">
        <f t="shared" si="2"/>
        <v>4.1666666666666664E-2</v>
      </c>
      <c r="I24" s="65">
        <v>7000</v>
      </c>
      <c r="J24" s="66">
        <f>I24*1.21</f>
        <v>8470</v>
      </c>
      <c r="K24" s="63">
        <f t="shared" si="3"/>
        <v>1.6693454016385653E-3</v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1</v>
      </c>
      <c r="C25" s="17">
        <f t="shared" si="12"/>
        <v>1</v>
      </c>
      <c r="D25" s="18">
        <f t="shared" si="12"/>
        <v>83359.5</v>
      </c>
      <c r="E25" s="18">
        <f t="shared" si="12"/>
        <v>100864.995</v>
      </c>
      <c r="F25" s="19">
        <f t="shared" si="12"/>
        <v>1</v>
      </c>
      <c r="G25" s="16">
        <f t="shared" si="12"/>
        <v>24</v>
      </c>
      <c r="H25" s="17">
        <f t="shared" si="12"/>
        <v>0.99999999999999989</v>
      </c>
      <c r="I25" s="18">
        <f t="shared" si="12"/>
        <v>4193260.4200000004</v>
      </c>
      <c r="J25" s="18">
        <f t="shared" si="12"/>
        <v>5073845.1082000006</v>
      </c>
      <c r="K25" s="19">
        <f t="shared" si="12"/>
        <v>1</v>
      </c>
      <c r="L25" s="16">
        <f t="shared" si="12"/>
        <v>24</v>
      </c>
      <c r="M25" s="17">
        <f t="shared" si="12"/>
        <v>0.99999999999999989</v>
      </c>
      <c r="N25" s="18">
        <f t="shared" si="12"/>
        <v>739777.19</v>
      </c>
      <c r="O25" s="18">
        <f t="shared" si="12"/>
        <v>895130.39989999984</v>
      </c>
      <c r="P25" s="19">
        <f t="shared" si="12"/>
        <v>1.0000000000000002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">
        <v>55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3" t="s">
        <v>53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10</v>
      </c>
      <c r="C34" s="8">
        <f t="shared" ref="C34:C43" si="14">IF(B34,B34/$B$46,"")</f>
        <v>0.20408163265306123</v>
      </c>
      <c r="D34" s="10">
        <f t="shared" ref="D34:D45" si="15">D13+I13+N13+S13+AC13+X13</f>
        <v>3828836.87</v>
      </c>
      <c r="E34" s="11">
        <f t="shared" ref="E34:E45" si="16">E13+J13+O13+T13+AD13+Y13</f>
        <v>4632892.6127000004</v>
      </c>
      <c r="F34" s="21">
        <f t="shared" ref="F34:F43" si="17">IF(E34,E34/$E$46,"")</f>
        <v>0.76326430823575675</v>
      </c>
      <c r="J34" s="99" t="s">
        <v>3</v>
      </c>
      <c r="K34" s="100"/>
      <c r="L34" s="54">
        <f>B25</f>
        <v>1</v>
      </c>
      <c r="M34" s="8">
        <f t="shared" ref="M34:M39" si="18">IF(L34,L34/$L$40,"")</f>
        <v>2.0408163265306121E-2</v>
      </c>
      <c r="N34" s="55">
        <f>D25</f>
        <v>83359.5</v>
      </c>
      <c r="O34" s="55">
        <f>E25</f>
        <v>100864.995</v>
      </c>
      <c r="P34" s="56">
        <f t="shared" ref="P34:P39" si="19">IF(O34,O34/$O$40,"")</f>
        <v>1.6617404518040637E-2</v>
      </c>
    </row>
    <row r="35" spans="1:33" s="24" customFormat="1" ht="30" customHeight="1" x14ac:dyDescent="0.3">
      <c r="A35" s="41" t="s">
        <v>18</v>
      </c>
      <c r="B35" s="12">
        <f t="shared" si="13"/>
        <v>4</v>
      </c>
      <c r="C35" s="8">
        <f t="shared" si="14"/>
        <v>8.1632653061224483E-2</v>
      </c>
      <c r="D35" s="13">
        <f t="shared" si="15"/>
        <v>24695</v>
      </c>
      <c r="E35" s="14">
        <f t="shared" si="16"/>
        <v>29880.95</v>
      </c>
      <c r="F35" s="21">
        <f t="shared" si="17"/>
        <v>4.9228558781304289E-3</v>
      </c>
      <c r="J35" s="95" t="s">
        <v>1</v>
      </c>
      <c r="K35" s="96"/>
      <c r="L35" s="57">
        <f>G25</f>
        <v>24</v>
      </c>
      <c r="M35" s="8">
        <f t="shared" si="18"/>
        <v>0.48979591836734693</v>
      </c>
      <c r="N35" s="58">
        <f>I25</f>
        <v>4193260.4200000004</v>
      </c>
      <c r="O35" s="58">
        <f>J25</f>
        <v>5073845.1082000006</v>
      </c>
      <c r="P35" s="56">
        <f t="shared" si="19"/>
        <v>0.83591077979869111</v>
      </c>
    </row>
    <row r="36" spans="1:33" ht="30" customHeight="1" x14ac:dyDescent="0.3">
      <c r="A36" s="41" t="s">
        <v>19</v>
      </c>
      <c r="B36" s="12">
        <f t="shared" si="13"/>
        <v>8</v>
      </c>
      <c r="C36" s="8">
        <f t="shared" si="14"/>
        <v>0.16326530612244897</v>
      </c>
      <c r="D36" s="13">
        <f t="shared" si="15"/>
        <v>92301.01</v>
      </c>
      <c r="E36" s="14">
        <f t="shared" si="16"/>
        <v>111684.22209999998</v>
      </c>
      <c r="F36" s="21">
        <f t="shared" si="17"/>
        <v>1.839986109074207E-2</v>
      </c>
      <c r="G36" s="24"/>
      <c r="J36" s="95" t="s">
        <v>2</v>
      </c>
      <c r="K36" s="96"/>
      <c r="L36" s="57">
        <f>L25</f>
        <v>24</v>
      </c>
      <c r="M36" s="8">
        <f t="shared" si="18"/>
        <v>0.48979591836734693</v>
      </c>
      <c r="N36" s="58">
        <f>N25</f>
        <v>739777.19</v>
      </c>
      <c r="O36" s="58">
        <f>O25</f>
        <v>895130.39989999984</v>
      </c>
      <c r="P36" s="56">
        <f t="shared" si="19"/>
        <v>0.14747181568326831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5" t="s">
        <v>5</v>
      </c>
      <c r="K38" s="96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3</v>
      </c>
      <c r="C39" s="8">
        <f t="shared" si="14"/>
        <v>6.1224489795918366E-2</v>
      </c>
      <c r="D39" s="13">
        <f t="shared" si="15"/>
        <v>203856.4</v>
      </c>
      <c r="E39" s="22">
        <f t="shared" si="16"/>
        <v>246666.24399999998</v>
      </c>
      <c r="F39" s="21">
        <f t="shared" si="17"/>
        <v>4.0638010813302608E-2</v>
      </c>
      <c r="G39" s="24"/>
      <c r="J39" s="95" t="s">
        <v>4</v>
      </c>
      <c r="K39" s="96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8</v>
      </c>
      <c r="C40" s="8">
        <f t="shared" si="14"/>
        <v>0.16326530612244897</v>
      </c>
      <c r="D40" s="13">
        <f t="shared" si="15"/>
        <v>526123.53</v>
      </c>
      <c r="E40" s="14">
        <f t="shared" si="16"/>
        <v>636609.47129999998</v>
      </c>
      <c r="F40" s="21">
        <f t="shared" si="17"/>
        <v>0.10488075773570484</v>
      </c>
      <c r="G40" s="24"/>
      <c r="J40" s="97" t="s">
        <v>0</v>
      </c>
      <c r="K40" s="98"/>
      <c r="L40" s="79">
        <f>SUM(L34:L39)</f>
        <v>49</v>
      </c>
      <c r="M40" s="17">
        <f>SUM(M34:M39)</f>
        <v>1</v>
      </c>
      <c r="N40" s="80">
        <f>SUM(N34:N39)</f>
        <v>5016397.1099999994</v>
      </c>
      <c r="O40" s="81">
        <f>SUM(O34:O39)</f>
        <v>6069840.5031000003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13</v>
      </c>
      <c r="C41" s="8">
        <f t="shared" si="14"/>
        <v>0.26530612244897961</v>
      </c>
      <c r="D41" s="13">
        <f t="shared" si="15"/>
        <v>33733.800000000003</v>
      </c>
      <c r="E41" s="14">
        <f t="shared" si="16"/>
        <v>40817.898000000001</v>
      </c>
      <c r="F41" s="21">
        <f t="shared" si="17"/>
        <v>6.7247068484177471E-3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1</v>
      </c>
      <c r="C43" s="8">
        <f t="shared" si="14"/>
        <v>2.0408163265306121E-2</v>
      </c>
      <c r="D43" s="13">
        <f t="shared" si="15"/>
        <v>216491</v>
      </c>
      <c r="E43" s="14">
        <f t="shared" si="16"/>
        <v>261954.11</v>
      </c>
      <c r="F43" s="21">
        <f t="shared" si="17"/>
        <v>4.315667106346769E-2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2</v>
      </c>
      <c r="C45" s="8">
        <f t="shared" ref="C45" si="22">IF(B45,B45/$B$46,"")</f>
        <v>4.0816326530612242E-2</v>
      </c>
      <c r="D45" s="13">
        <f t="shared" si="15"/>
        <v>90359.5</v>
      </c>
      <c r="E45" s="14">
        <f t="shared" si="16"/>
        <v>109334.995</v>
      </c>
      <c r="F45" s="21">
        <f t="shared" ref="F45" si="23">IF(E45,E45/$E$46,"")</f>
        <v>1.8012828334477687E-2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49</v>
      </c>
      <c r="C46" s="17">
        <f>SUM(C34:C45)</f>
        <v>1</v>
      </c>
      <c r="D46" s="18">
        <f>SUM(D34:D45)</f>
        <v>5016397.1099999994</v>
      </c>
      <c r="E46" s="18">
        <f>SUM(E34:E45)</f>
        <v>6069840.5031000013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70" zoomScaleNormal="70" workbookViewId="0">
      <selection activeCell="H16" sqref="H16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45589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Cementiris de Barcelona SA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3</v>
      </c>
      <c r="H13" s="20">
        <f t="shared" ref="H13:H21" si="2">IF(G13,G13/$G$25,"")</f>
        <v>0.14285714285714285</v>
      </c>
      <c r="I13" s="65">
        <v>99923.24</v>
      </c>
      <c r="J13" s="5">
        <f>I13*1.21</f>
        <v>120907.1204</v>
      </c>
      <c r="K13" s="21">
        <f t="shared" ref="K13:K21" si="3">IF(J13,J13/$J$25,"")</f>
        <v>0.25945648226016038</v>
      </c>
      <c r="L13" s="1">
        <v>0</v>
      </c>
      <c r="M13" s="20" t="str">
        <f t="shared" ref="M13:M21" si="4">IF(L13,L13/$L$25,"")</f>
        <v/>
      </c>
      <c r="N13" s="4">
        <v>0</v>
      </c>
      <c r="O13" s="5">
        <f>1.21*N13</f>
        <v>0</v>
      </c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0</v>
      </c>
      <c r="H14" s="20" t="str">
        <f t="shared" si="2"/>
        <v/>
      </c>
      <c r="I14" s="6">
        <v>0</v>
      </c>
      <c r="J14" s="7">
        <f>I14*1.21</f>
        <v>0</v>
      </c>
      <c r="K14" s="21" t="str">
        <f t="shared" si="3"/>
        <v/>
      </c>
      <c r="L14" s="2">
        <v>2</v>
      </c>
      <c r="M14" s="20">
        <f t="shared" si="4"/>
        <v>0.2</v>
      </c>
      <c r="N14" s="6">
        <v>26912</v>
      </c>
      <c r="O14" s="7">
        <f>N14*1.21</f>
        <v>32563.52</v>
      </c>
      <c r="P14" s="21">
        <f t="shared" si="5"/>
        <v>0.30766726206318157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2</v>
      </c>
      <c r="H18" s="62">
        <f t="shared" si="2"/>
        <v>9.5238095238095233E-2</v>
      </c>
      <c r="I18" s="65">
        <v>13901</v>
      </c>
      <c r="J18" s="66">
        <f>I18*1.21</f>
        <v>16820.21</v>
      </c>
      <c r="K18" s="63">
        <f t="shared" si="3"/>
        <v>3.6094751930566792E-2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>
        <v>1</v>
      </c>
      <c r="C19" s="20">
        <f t="shared" si="0"/>
        <v>0.5</v>
      </c>
      <c r="D19" s="6">
        <v>1739836.27</v>
      </c>
      <c r="E19" s="7">
        <f>D19*1.21</f>
        <v>2105201.8867000001</v>
      </c>
      <c r="F19" s="21">
        <f t="shared" si="1"/>
        <v>0.85688412203280639</v>
      </c>
      <c r="G19" s="2">
        <v>10</v>
      </c>
      <c r="H19" s="20">
        <f t="shared" si="2"/>
        <v>0.47619047619047616</v>
      </c>
      <c r="I19" s="6">
        <v>216306</v>
      </c>
      <c r="J19" s="7">
        <f>I19*1.21</f>
        <v>261730.25999999998</v>
      </c>
      <c r="K19" s="21">
        <f t="shared" si="3"/>
        <v>0.56165106187275593</v>
      </c>
      <c r="L19" s="2">
        <v>4</v>
      </c>
      <c r="M19" s="20">
        <f t="shared" si="4"/>
        <v>0.4</v>
      </c>
      <c r="N19" s="6">
        <v>41423.449999999997</v>
      </c>
      <c r="O19" s="7">
        <f>1.21*N19</f>
        <v>50122.374499999998</v>
      </c>
      <c r="P19" s="21">
        <f t="shared" si="5"/>
        <v>0.47356716136708898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5</v>
      </c>
      <c r="H20" s="62">
        <f t="shared" si="2"/>
        <v>0.23809523809523808</v>
      </c>
      <c r="I20" s="65">
        <v>40995</v>
      </c>
      <c r="J20" s="66">
        <f>I20*1.21</f>
        <v>49603.95</v>
      </c>
      <c r="K20" s="21">
        <f t="shared" si="3"/>
        <v>0.10644589276984287</v>
      </c>
      <c r="L20" s="64">
        <v>4</v>
      </c>
      <c r="M20" s="62">
        <f t="shared" si="4"/>
        <v>0.4</v>
      </c>
      <c r="N20" s="65">
        <v>19135.669999999998</v>
      </c>
      <c r="O20" s="66">
        <f>N20*1.21</f>
        <v>23154.160699999997</v>
      </c>
      <c r="P20" s="63">
        <f t="shared" si="5"/>
        <v>0.21876557656972953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>
        <v>1</v>
      </c>
      <c r="C24" s="62">
        <f t="shared" ref="C24" si="22">IF(B24,B24/$B$25,"")</f>
        <v>0.5</v>
      </c>
      <c r="D24" s="65">
        <v>290585.61</v>
      </c>
      <c r="E24" s="66">
        <f>D24*1.21</f>
        <v>351608.58809999999</v>
      </c>
      <c r="F24" s="63">
        <f t="shared" si="1"/>
        <v>0.14311587796719369</v>
      </c>
      <c r="G24" s="64">
        <v>1</v>
      </c>
      <c r="H24" s="62">
        <f t="shared" ref="H24" si="23">IF(G24,G24/$G$25,"")</f>
        <v>4.7619047619047616E-2</v>
      </c>
      <c r="I24" s="65">
        <v>14000</v>
      </c>
      <c r="J24" s="66">
        <f>I24*1.21</f>
        <v>16940</v>
      </c>
      <c r="K24" s="63">
        <f t="shared" ref="K24" si="24">IF(J24,J24/$J$25,"")</f>
        <v>3.6351811166673992E-2</v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2</v>
      </c>
      <c r="C25" s="17">
        <f t="shared" si="32"/>
        <v>1</v>
      </c>
      <c r="D25" s="18">
        <f t="shared" si="32"/>
        <v>2030421.88</v>
      </c>
      <c r="E25" s="18">
        <f t="shared" si="32"/>
        <v>2456810.4748</v>
      </c>
      <c r="F25" s="19">
        <f t="shared" si="32"/>
        <v>1</v>
      </c>
      <c r="G25" s="16">
        <f t="shared" si="32"/>
        <v>21</v>
      </c>
      <c r="H25" s="17">
        <f t="shared" si="32"/>
        <v>1</v>
      </c>
      <c r="I25" s="18">
        <f t="shared" si="32"/>
        <v>385125.24</v>
      </c>
      <c r="J25" s="18">
        <f t="shared" si="32"/>
        <v>466001.5404</v>
      </c>
      <c r="K25" s="19">
        <f t="shared" si="32"/>
        <v>0.99999999999999989</v>
      </c>
      <c r="L25" s="16">
        <f t="shared" si="32"/>
        <v>10</v>
      </c>
      <c r="M25" s="17">
        <f t="shared" si="32"/>
        <v>1</v>
      </c>
      <c r="N25" s="18">
        <f t="shared" si="32"/>
        <v>87471.12</v>
      </c>
      <c r="O25" s="18">
        <f t="shared" si="32"/>
        <v>105840.05519999999</v>
      </c>
      <c r="P25" s="19">
        <f t="shared" si="32"/>
        <v>1.0000000000000002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27"/>
      <c r="C32" s="128"/>
      <c r="D32" s="128"/>
      <c r="E32" s="128"/>
      <c r="F32" s="129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3</v>
      </c>
      <c r="C34" s="8">
        <f t="shared" ref="C34:C45" si="34">IF(B34,B34/$B$46,"")</f>
        <v>9.0909090909090912E-2</v>
      </c>
      <c r="D34" s="10">
        <f t="shared" ref="D34:D45" si="35">D13+I13+N13+S13+AC13+X13</f>
        <v>99923.24</v>
      </c>
      <c r="E34" s="11">
        <f t="shared" ref="E34:E45" si="36">E13+J13+O13+T13+AD13+Y13</f>
        <v>120907.1204</v>
      </c>
      <c r="F34" s="21">
        <f t="shared" ref="F34:F42" si="37">IF(E34,E34/$E$46,"")</f>
        <v>3.9921099416359032E-2</v>
      </c>
      <c r="J34" s="99" t="s">
        <v>3</v>
      </c>
      <c r="K34" s="100"/>
      <c r="L34" s="54">
        <f>B25</f>
        <v>2</v>
      </c>
      <c r="M34" s="8">
        <f t="shared" ref="M34:M39" si="38">IF(L34,L34/$L$40,"")</f>
        <v>6.0606060606060608E-2</v>
      </c>
      <c r="N34" s="55">
        <f>D25</f>
        <v>2030421.88</v>
      </c>
      <c r="O34" s="55">
        <f>E25</f>
        <v>2456810.4748</v>
      </c>
      <c r="P34" s="56">
        <f t="shared" ref="P34:P39" si="39">IF(O34,O34/$O$40,"")</f>
        <v>0.81118940627456249</v>
      </c>
    </row>
    <row r="35" spans="1:33" s="24" customFormat="1" ht="30" customHeight="1" x14ac:dyDescent="0.3">
      <c r="A35" s="41" t="s">
        <v>18</v>
      </c>
      <c r="B35" s="12">
        <f t="shared" si="33"/>
        <v>2</v>
      </c>
      <c r="C35" s="8">
        <f t="shared" si="34"/>
        <v>6.0606060606060608E-2</v>
      </c>
      <c r="D35" s="13">
        <f t="shared" si="35"/>
        <v>26912</v>
      </c>
      <c r="E35" s="14">
        <f t="shared" si="36"/>
        <v>32563.52</v>
      </c>
      <c r="F35" s="21">
        <f t="shared" si="37"/>
        <v>1.0751819371480091E-2</v>
      </c>
      <c r="J35" s="95" t="s">
        <v>1</v>
      </c>
      <c r="K35" s="96"/>
      <c r="L35" s="57">
        <f>G25</f>
        <v>21</v>
      </c>
      <c r="M35" s="8">
        <f t="shared" si="38"/>
        <v>0.63636363636363635</v>
      </c>
      <c r="N35" s="58">
        <f>I25</f>
        <v>385125.24</v>
      </c>
      <c r="O35" s="58">
        <f>J25</f>
        <v>466001.5404</v>
      </c>
      <c r="P35" s="56">
        <f t="shared" si="39"/>
        <v>0.15386433620236026</v>
      </c>
    </row>
    <row r="36" spans="1:33" ht="30" customHeight="1" x14ac:dyDescent="0.3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95" t="s">
        <v>2</v>
      </c>
      <c r="K36" s="96"/>
      <c r="L36" s="57">
        <f>L25</f>
        <v>10</v>
      </c>
      <c r="M36" s="8">
        <f t="shared" si="38"/>
        <v>0.30303030303030304</v>
      </c>
      <c r="N36" s="58">
        <f>N25</f>
        <v>87471.12</v>
      </c>
      <c r="O36" s="58">
        <f>O25</f>
        <v>105840.05519999999</v>
      </c>
      <c r="P36" s="56">
        <f t="shared" si="39"/>
        <v>3.4946257523077416E-2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5" t="s">
        <v>34</v>
      </c>
      <c r="K37" s="96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5" t="s">
        <v>5</v>
      </c>
      <c r="K38" s="96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2</v>
      </c>
      <c r="C39" s="8">
        <f t="shared" si="34"/>
        <v>6.0606060606060608E-2</v>
      </c>
      <c r="D39" s="13">
        <f t="shared" si="35"/>
        <v>13901</v>
      </c>
      <c r="E39" s="22">
        <f t="shared" si="36"/>
        <v>16820.21</v>
      </c>
      <c r="F39" s="21">
        <f t="shared" si="37"/>
        <v>5.5536950461855207E-3</v>
      </c>
      <c r="G39" s="24"/>
      <c r="J39" s="95" t="s">
        <v>4</v>
      </c>
      <c r="K39" s="96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15</v>
      </c>
      <c r="C40" s="8">
        <f t="shared" si="34"/>
        <v>0.45454545454545453</v>
      </c>
      <c r="D40" s="13">
        <f t="shared" si="35"/>
        <v>1997565.72</v>
      </c>
      <c r="E40" s="14">
        <f t="shared" si="36"/>
        <v>2417054.5211999998</v>
      </c>
      <c r="F40" s="21">
        <f t="shared" si="37"/>
        <v>0.79806278998590119</v>
      </c>
      <c r="G40" s="24"/>
      <c r="J40" s="97" t="s">
        <v>0</v>
      </c>
      <c r="K40" s="98"/>
      <c r="L40" s="79">
        <f>SUM(L34:L39)</f>
        <v>33</v>
      </c>
      <c r="M40" s="17">
        <f>SUM(M34:M39)</f>
        <v>1</v>
      </c>
      <c r="N40" s="80">
        <f>SUM(N34:N39)</f>
        <v>2503018.2400000002</v>
      </c>
      <c r="O40" s="81">
        <f>SUM(O34:O39)</f>
        <v>3028652.0703999996</v>
      </c>
      <c r="P40" s="82">
        <f>SUM(P34:P39)</f>
        <v>1.0000000000000002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9</v>
      </c>
      <c r="C41" s="8">
        <f t="shared" si="34"/>
        <v>0.27272727272727271</v>
      </c>
      <c r="D41" s="13">
        <f t="shared" si="35"/>
        <v>60130.67</v>
      </c>
      <c r="E41" s="14">
        <f t="shared" si="36"/>
        <v>72758.11069999999</v>
      </c>
      <c r="F41" s="21">
        <f t="shared" si="37"/>
        <v>2.4023264808489771E-2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2</v>
      </c>
      <c r="C45" s="8">
        <f t="shared" si="34"/>
        <v>6.0606060606060608E-2</v>
      </c>
      <c r="D45" s="13">
        <f t="shared" si="35"/>
        <v>304585.61</v>
      </c>
      <c r="E45" s="14">
        <f t="shared" si="36"/>
        <v>368548.58809999999</v>
      </c>
      <c r="F45" s="21">
        <f>IF(E45,E45/$E$46,"")</f>
        <v>0.12168733137158443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33</v>
      </c>
      <c r="C46" s="17">
        <f>SUM(C34:C45)</f>
        <v>1</v>
      </c>
      <c r="D46" s="18">
        <f>SUM(D34:D45)</f>
        <v>2503018.2399999998</v>
      </c>
      <c r="E46" s="18">
        <f>SUM(E34:E45)</f>
        <v>3028652.0703999996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 J13:O18 K19:O20 J19:J20 E21:J24 E19:I20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J7" sqref="J7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45715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Cementiris de Barcelona SA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3" si="2">IF(G13,G13/$G$25,"")</f>
        <v>0.125</v>
      </c>
      <c r="I13" s="4">
        <v>106200</v>
      </c>
      <c r="J13" s="5">
        <f>1.21*I13</f>
        <v>128502</v>
      </c>
      <c r="K13" s="21">
        <f t="shared" ref="K13:K23" si="3">IF(J13,J13/$J$25,"")</f>
        <v>0.44816364944639342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0.125</v>
      </c>
      <c r="I14" s="6">
        <v>13390</v>
      </c>
      <c r="J14" s="7">
        <f>I14*1.21</f>
        <v>16201.9</v>
      </c>
      <c r="K14" s="21">
        <f t="shared" si="3"/>
        <v>5.6505755801197814E-2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2</v>
      </c>
      <c r="M15" s="20">
        <f t="shared" si="4"/>
        <v>0.66666666666666663</v>
      </c>
      <c r="N15" s="6">
        <v>32000</v>
      </c>
      <c r="O15" s="7">
        <f>N15*1.21</f>
        <v>38720</v>
      </c>
      <c r="P15" s="21">
        <f t="shared" si="5"/>
        <v>0.87671232876712324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0.125</v>
      </c>
      <c r="I18" s="65">
        <v>47343.64</v>
      </c>
      <c r="J18" s="66">
        <f>I18*1.21</f>
        <v>57285.804400000001</v>
      </c>
      <c r="K18" s="63">
        <f t="shared" si="3"/>
        <v>0.19979000452425846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4</v>
      </c>
      <c r="H19" s="20">
        <f t="shared" si="2"/>
        <v>0.5</v>
      </c>
      <c r="I19" s="6">
        <v>68174.820000000007</v>
      </c>
      <c r="J19" s="7">
        <f>I19*1.21</f>
        <v>82491.532200000001</v>
      </c>
      <c r="K19" s="21">
        <f t="shared" si="3"/>
        <v>0.28769751536300348</v>
      </c>
      <c r="L19" s="2">
        <v>1</v>
      </c>
      <c r="M19" s="20">
        <f t="shared" si="4"/>
        <v>0.33333333333333331</v>
      </c>
      <c r="N19" s="6">
        <v>4500</v>
      </c>
      <c r="O19" s="7">
        <f>N19*1.21</f>
        <v>5445</v>
      </c>
      <c r="P19" s="21">
        <f t="shared" si="5"/>
        <v>0.12328767123287671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</v>
      </c>
      <c r="H20" s="62">
        <f t="shared" si="2"/>
        <v>0.125</v>
      </c>
      <c r="I20" s="65">
        <v>1858.55</v>
      </c>
      <c r="J20" s="66">
        <f>I20*1.21</f>
        <v>2248.8454999999999</v>
      </c>
      <c r="K20" s="63">
        <f t="shared" si="3"/>
        <v>7.8430748651468398E-3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8</v>
      </c>
      <c r="H25" s="17">
        <f t="shared" si="22"/>
        <v>1</v>
      </c>
      <c r="I25" s="18">
        <f t="shared" si="22"/>
        <v>236967.01</v>
      </c>
      <c r="J25" s="18">
        <f t="shared" si="22"/>
        <v>286730.0821</v>
      </c>
      <c r="K25" s="19">
        <f t="shared" si="22"/>
        <v>0.99999999999999989</v>
      </c>
      <c r="L25" s="16">
        <f t="shared" si="22"/>
        <v>3</v>
      </c>
      <c r="M25" s="17">
        <f t="shared" si="22"/>
        <v>1</v>
      </c>
      <c r="N25" s="18">
        <f t="shared" si="22"/>
        <v>36500</v>
      </c>
      <c r="O25" s="18">
        <f t="shared" si="22"/>
        <v>44165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1</v>
      </c>
      <c r="C34" s="8">
        <f t="shared" ref="C34:C42" si="24">IF(B34,B34/$B$46,"")</f>
        <v>9.0909090909090912E-2</v>
      </c>
      <c r="D34" s="10">
        <f t="shared" ref="D34:D45" si="25">D13+I13+N13+S13+AC13+X13</f>
        <v>106200</v>
      </c>
      <c r="E34" s="11">
        <f t="shared" ref="E34:E45" si="26">E13+J13+O13+T13+AD13+Y13</f>
        <v>128502</v>
      </c>
      <c r="F34" s="21">
        <f t="shared" ref="F34:F43" si="27">IF(E34,E34/$E$46,"")</f>
        <v>0.38834666016935643</v>
      </c>
      <c r="J34" s="99" t="s">
        <v>3</v>
      </c>
      <c r="K34" s="100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3">
      <c r="A35" s="41" t="s">
        <v>18</v>
      </c>
      <c r="B35" s="12">
        <f t="shared" si="23"/>
        <v>1</v>
      </c>
      <c r="C35" s="8">
        <f t="shared" si="24"/>
        <v>9.0909090909090912E-2</v>
      </c>
      <c r="D35" s="13">
        <f t="shared" si="25"/>
        <v>13390</v>
      </c>
      <c r="E35" s="14">
        <f t="shared" si="26"/>
        <v>16201.9</v>
      </c>
      <c r="F35" s="21">
        <f t="shared" si="27"/>
        <v>4.8963858565609066E-2</v>
      </c>
      <c r="J35" s="95" t="s">
        <v>1</v>
      </c>
      <c r="K35" s="96"/>
      <c r="L35" s="57">
        <f>G25</f>
        <v>8</v>
      </c>
      <c r="M35" s="8">
        <f>IF(L35,L35/$L$40,"")</f>
        <v>0.72727272727272729</v>
      </c>
      <c r="N35" s="58">
        <f>I25</f>
        <v>236967.01</v>
      </c>
      <c r="O35" s="58">
        <f>J25</f>
        <v>286730.0821</v>
      </c>
      <c r="P35" s="56">
        <f>IF(O35,O35/$O$40,"")</f>
        <v>0.86652869024311197</v>
      </c>
    </row>
    <row r="36" spans="1:33" ht="30" customHeight="1" x14ac:dyDescent="0.3">
      <c r="A36" s="41" t="s">
        <v>19</v>
      </c>
      <c r="B36" s="12">
        <f t="shared" si="23"/>
        <v>2</v>
      </c>
      <c r="C36" s="8">
        <f t="shared" si="24"/>
        <v>0.18181818181818182</v>
      </c>
      <c r="D36" s="13">
        <f t="shared" si="25"/>
        <v>32000</v>
      </c>
      <c r="E36" s="14">
        <f t="shared" si="26"/>
        <v>38720</v>
      </c>
      <c r="F36" s="21">
        <f t="shared" si="27"/>
        <v>0.11701594280055938</v>
      </c>
      <c r="G36" s="24"/>
      <c r="J36" s="95" t="s">
        <v>2</v>
      </c>
      <c r="K36" s="96"/>
      <c r="L36" s="57">
        <f>L25</f>
        <v>3</v>
      </c>
      <c r="M36" s="8">
        <f>IF(L36,L36/$L$40,"")</f>
        <v>0.27272727272727271</v>
      </c>
      <c r="N36" s="58">
        <f>N25</f>
        <v>36500</v>
      </c>
      <c r="O36" s="58">
        <f>O25</f>
        <v>44165</v>
      </c>
      <c r="P36" s="56">
        <f>IF(O36,O36/$O$40,"")</f>
        <v>0.13347130975688803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5" t="s">
        <v>34</v>
      </c>
      <c r="K37" s="96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5" t="s">
        <v>5</v>
      </c>
      <c r="K38" s="96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1</v>
      </c>
      <c r="C39" s="8">
        <f t="shared" si="24"/>
        <v>9.0909090909090912E-2</v>
      </c>
      <c r="D39" s="13">
        <f t="shared" si="25"/>
        <v>47343.64</v>
      </c>
      <c r="E39" s="22">
        <f t="shared" si="26"/>
        <v>57285.804400000001</v>
      </c>
      <c r="F39" s="21">
        <f t="shared" si="27"/>
        <v>0.17312377094407111</v>
      </c>
      <c r="G39" s="24"/>
      <c r="J39" s="95" t="s">
        <v>4</v>
      </c>
      <c r="K39" s="96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5</v>
      </c>
      <c r="C40" s="8">
        <f t="shared" si="24"/>
        <v>0.45454545454545453</v>
      </c>
      <c r="D40" s="13">
        <f t="shared" si="25"/>
        <v>72674.820000000007</v>
      </c>
      <c r="E40" s="14">
        <f t="shared" si="26"/>
        <v>87936.532200000001</v>
      </c>
      <c r="F40" s="21">
        <f t="shared" si="27"/>
        <v>0.26575351813002968</v>
      </c>
      <c r="G40" s="24"/>
      <c r="J40" s="97" t="s">
        <v>0</v>
      </c>
      <c r="K40" s="98"/>
      <c r="L40" s="79">
        <f>SUM(L34:L39)</f>
        <v>11</v>
      </c>
      <c r="M40" s="17">
        <f>SUM(M34:M39)</f>
        <v>1</v>
      </c>
      <c r="N40" s="80">
        <f>SUM(N34:N39)</f>
        <v>273467.01</v>
      </c>
      <c r="O40" s="81">
        <f>SUM(O34:O39)</f>
        <v>330895.0821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1</v>
      </c>
      <c r="C41" s="8">
        <f t="shared" si="24"/>
        <v>9.0909090909090912E-2</v>
      </c>
      <c r="D41" s="13">
        <f t="shared" si="25"/>
        <v>1858.55</v>
      </c>
      <c r="E41" s="14">
        <f t="shared" si="26"/>
        <v>2248.8454999999999</v>
      </c>
      <c r="F41" s="21">
        <f t="shared" si="27"/>
        <v>6.7962493903743629E-3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11</v>
      </c>
      <c r="C46" s="17">
        <f>SUM(C34:C45)</f>
        <v>1</v>
      </c>
      <c r="D46" s="18">
        <f>SUM(D34:D45)</f>
        <v>273467.01</v>
      </c>
      <c r="E46" s="18">
        <f>SUM(E34:E45)</f>
        <v>330895.0821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zoomScale="80" zoomScaleNormal="80" workbookViewId="0">
      <selection activeCell="J7" sqref="J7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45715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Cementiris de Barcelona SA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5</v>
      </c>
      <c r="H13" s="20">
        <f t="shared" ref="H13:H21" si="2">IF(G13,G13/$G$25,"")</f>
        <v>0.3125</v>
      </c>
      <c r="I13" s="4">
        <v>560395.72</v>
      </c>
      <c r="J13" s="5">
        <f>I13*1.21</f>
        <v>678078.82119999989</v>
      </c>
      <c r="K13" s="21">
        <f t="shared" ref="K13:K21" si="3">IF(J13,J13/$J$25,"")</f>
        <v>0.81638917575064385</v>
      </c>
      <c r="L13" s="1">
        <v>1</v>
      </c>
      <c r="M13" s="20">
        <f>IF(L13,L13/$L$25,"")</f>
        <v>0.16666666666666666</v>
      </c>
      <c r="N13" s="4">
        <v>18000</v>
      </c>
      <c r="O13" s="5">
        <f>N13*1.21</f>
        <v>21780</v>
      </c>
      <c r="P13" s="21">
        <f>IF(O13,O13/$O$25,"")</f>
        <v>0.24465121096233147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6.25E-2</v>
      </c>
      <c r="I14" s="6">
        <v>71000</v>
      </c>
      <c r="J14" s="7">
        <f>I14*1.21</f>
        <v>85910</v>
      </c>
      <c r="K14" s="21">
        <f t="shared" si="3"/>
        <v>0.10343339431338934</v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1</v>
      </c>
      <c r="M18" s="62">
        <f>IF(L18,L18/$L$25,"")</f>
        <v>0.16666666666666666</v>
      </c>
      <c r="N18" s="65">
        <v>4000</v>
      </c>
      <c r="O18" s="66">
        <f>N18*1.21</f>
        <v>4840</v>
      </c>
      <c r="P18" s="63">
        <f>IF(O18,O18/$O$25,"")</f>
        <v>5.4366935769406995E-2</v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>
        <v>1</v>
      </c>
      <c r="C19" s="20">
        <f t="shared" si="0"/>
        <v>1</v>
      </c>
      <c r="D19" s="6">
        <v>900139.74</v>
      </c>
      <c r="E19" s="7">
        <f>D19*1.21</f>
        <v>1089169.0854</v>
      </c>
      <c r="F19" s="21">
        <f t="shared" si="1"/>
        <v>1</v>
      </c>
      <c r="G19" s="2">
        <v>3</v>
      </c>
      <c r="H19" s="20">
        <f t="shared" si="2"/>
        <v>0.1875</v>
      </c>
      <c r="I19" s="6">
        <v>7916.36</v>
      </c>
      <c r="J19" s="7">
        <f>I19*1.21</f>
        <v>9578.7955999999995</v>
      </c>
      <c r="K19" s="21">
        <f t="shared" si="3"/>
        <v>1.1532619512771026E-2</v>
      </c>
      <c r="L19" s="2">
        <v>4</v>
      </c>
      <c r="M19" s="20">
        <f>IF(L19,L19/$L$25,"")</f>
        <v>0.66666666666666663</v>
      </c>
      <c r="N19" s="6">
        <v>51574.13</v>
      </c>
      <c r="O19" s="7">
        <f>N19*1.21</f>
        <v>62404.697299999993</v>
      </c>
      <c r="P19" s="21">
        <f>IF(O19,O19/$O$25,"")</f>
        <v>0.70098185326826146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7</v>
      </c>
      <c r="H20" s="62">
        <f t="shared" si="2"/>
        <v>0.4375</v>
      </c>
      <c r="I20" s="65">
        <v>47120</v>
      </c>
      <c r="J20" s="66">
        <f>I20*1.21</f>
        <v>57015.199999999997</v>
      </c>
      <c r="K20" s="63">
        <f t="shared" si="3"/>
        <v>6.8644810423195854E-2</v>
      </c>
      <c r="L20" s="64"/>
      <c r="M20" s="62" t="str">
        <f>IF(L20,L20/$L$25,"")</f>
        <v/>
      </c>
      <c r="N20" s="65"/>
      <c r="O20" s="66"/>
      <c r="P20" s="63" t="str">
        <f>IF(O20,O20/$O$25,"")</f>
        <v/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1</v>
      </c>
      <c r="C25" s="17">
        <f t="shared" si="30"/>
        <v>1</v>
      </c>
      <c r="D25" s="18">
        <f t="shared" si="30"/>
        <v>900139.74</v>
      </c>
      <c r="E25" s="18">
        <f t="shared" si="30"/>
        <v>1089169.0854</v>
      </c>
      <c r="F25" s="19">
        <f t="shared" si="30"/>
        <v>1</v>
      </c>
      <c r="G25" s="16">
        <f t="shared" si="30"/>
        <v>16</v>
      </c>
      <c r="H25" s="17">
        <f t="shared" si="30"/>
        <v>1</v>
      </c>
      <c r="I25" s="18">
        <f t="shared" si="30"/>
        <v>686432.08</v>
      </c>
      <c r="J25" s="18">
        <f t="shared" si="30"/>
        <v>830582.8167999998</v>
      </c>
      <c r="K25" s="19">
        <f t="shared" si="30"/>
        <v>1.0000000000000002</v>
      </c>
      <c r="L25" s="16">
        <f t="shared" si="30"/>
        <v>6</v>
      </c>
      <c r="M25" s="17">
        <f t="shared" si="30"/>
        <v>1</v>
      </c>
      <c r="N25" s="18">
        <f t="shared" si="30"/>
        <v>73574.13</v>
      </c>
      <c r="O25" s="18">
        <f t="shared" si="30"/>
        <v>89024.6973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6</v>
      </c>
      <c r="C34" s="8">
        <f t="shared" ref="C34:C45" si="32">IF(B34,B34/$B$46,"")</f>
        <v>0.2608695652173913</v>
      </c>
      <c r="D34" s="10">
        <f t="shared" ref="D34:D42" si="33">D13+I13+N13+S13+AC13+X13</f>
        <v>578395.72</v>
      </c>
      <c r="E34" s="11">
        <f t="shared" ref="E34:E42" si="34">E13+J13+O13+T13+AD13+Y13</f>
        <v>699858.82119999989</v>
      </c>
      <c r="F34" s="21">
        <f t="shared" ref="F34:F42" si="35">IF(E34,E34/$E$46,"")</f>
        <v>0.34840052466471394</v>
      </c>
      <c r="J34" s="99" t="s">
        <v>3</v>
      </c>
      <c r="K34" s="100"/>
      <c r="L34" s="54">
        <f>B25</f>
        <v>1</v>
      </c>
      <c r="M34" s="8">
        <f t="shared" ref="M34:M39" si="36">IF(L34,L34/$L$40,"")</f>
        <v>4.3478260869565216E-2</v>
      </c>
      <c r="N34" s="55">
        <f>D25</f>
        <v>900139.74</v>
      </c>
      <c r="O34" s="55">
        <f>E25</f>
        <v>1089169.0854</v>
      </c>
      <c r="P34" s="56">
        <f t="shared" ref="P34:P39" si="37">IF(O34,O34/$O$40,"")</f>
        <v>0.54220518382736171</v>
      </c>
    </row>
    <row r="35" spans="1:33" s="24" customFormat="1" ht="30" customHeight="1" x14ac:dyDescent="0.3">
      <c r="A35" s="41" t="s">
        <v>18</v>
      </c>
      <c r="B35" s="12">
        <f t="shared" si="31"/>
        <v>1</v>
      </c>
      <c r="C35" s="8">
        <f t="shared" si="32"/>
        <v>4.3478260869565216E-2</v>
      </c>
      <c r="D35" s="13">
        <f t="shared" si="33"/>
        <v>71000</v>
      </c>
      <c r="E35" s="14">
        <f t="shared" si="34"/>
        <v>85910</v>
      </c>
      <c r="F35" s="21">
        <f t="shared" si="35"/>
        <v>4.2767324162071421E-2</v>
      </c>
      <c r="J35" s="95" t="s">
        <v>1</v>
      </c>
      <c r="K35" s="96"/>
      <c r="L35" s="57">
        <f>G25</f>
        <v>16</v>
      </c>
      <c r="M35" s="8">
        <f t="shared" si="36"/>
        <v>0.69565217391304346</v>
      </c>
      <c r="N35" s="58">
        <f>I25</f>
        <v>686432.08</v>
      </c>
      <c r="O35" s="58">
        <f>J25</f>
        <v>830582.8167999998</v>
      </c>
      <c r="P35" s="56">
        <f t="shared" si="37"/>
        <v>0.41347694761415393</v>
      </c>
    </row>
    <row r="36" spans="1:33" ht="30" customHeight="1" x14ac:dyDescent="0.3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95" t="s">
        <v>2</v>
      </c>
      <c r="K36" s="96"/>
      <c r="L36" s="57">
        <f>L25</f>
        <v>6</v>
      </c>
      <c r="M36" s="8">
        <f t="shared" si="36"/>
        <v>0.2608695652173913</v>
      </c>
      <c r="N36" s="58">
        <f>N25</f>
        <v>73574.13</v>
      </c>
      <c r="O36" s="58">
        <f>O25</f>
        <v>89024.6973</v>
      </c>
      <c r="P36" s="56">
        <f t="shared" si="37"/>
        <v>4.4317868558484269E-2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5" t="s">
        <v>34</v>
      </c>
      <c r="K37" s="96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5" t="s">
        <v>5</v>
      </c>
      <c r="K38" s="96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1</v>
      </c>
      <c r="C39" s="8">
        <f t="shared" si="32"/>
        <v>4.3478260869565216E-2</v>
      </c>
      <c r="D39" s="13">
        <f t="shared" si="33"/>
        <v>4000</v>
      </c>
      <c r="E39" s="22">
        <f t="shared" si="34"/>
        <v>4840</v>
      </c>
      <c r="F39" s="21">
        <f t="shared" si="35"/>
        <v>2.4094267133561364E-3</v>
      </c>
      <c r="G39" s="24"/>
      <c r="J39" s="95" t="s">
        <v>4</v>
      </c>
      <c r="K39" s="96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8</v>
      </c>
      <c r="C40" s="8">
        <f t="shared" si="32"/>
        <v>0.34782608695652173</v>
      </c>
      <c r="D40" s="13">
        <f t="shared" si="33"/>
        <v>959630.23</v>
      </c>
      <c r="E40" s="14">
        <f t="shared" si="34"/>
        <v>1161152.5782999999</v>
      </c>
      <c r="F40" s="21">
        <f t="shared" si="35"/>
        <v>0.57803967777652321</v>
      </c>
      <c r="G40" s="24"/>
      <c r="J40" s="97" t="s">
        <v>0</v>
      </c>
      <c r="K40" s="98"/>
      <c r="L40" s="79">
        <f>SUM(L34:L39)</f>
        <v>23</v>
      </c>
      <c r="M40" s="17">
        <f>SUM(M34:M39)</f>
        <v>1</v>
      </c>
      <c r="N40" s="80">
        <f>SUM(N34:N39)</f>
        <v>1660145.9499999997</v>
      </c>
      <c r="O40" s="81">
        <f>SUM(O34:O39)</f>
        <v>2008776.5995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7</v>
      </c>
      <c r="C41" s="8">
        <f t="shared" si="32"/>
        <v>0.30434782608695654</v>
      </c>
      <c r="D41" s="13">
        <f t="shared" si="33"/>
        <v>47120</v>
      </c>
      <c r="E41" s="14">
        <f t="shared" si="34"/>
        <v>57015.199999999997</v>
      </c>
      <c r="F41" s="21">
        <f t="shared" si="35"/>
        <v>2.8383046683335283E-2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23</v>
      </c>
      <c r="C46" s="17">
        <f>SUM(C34:C45)</f>
        <v>1</v>
      </c>
      <c r="D46" s="18">
        <f>SUM(D34:D45)</f>
        <v>1660145.95</v>
      </c>
      <c r="E46" s="18">
        <f>SUM(E34:E45)</f>
        <v>2008776.5994999998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A5" sqref="A5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Cementiris de Barcelona SA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45" t="s">
        <v>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7"/>
    </row>
    <row r="11" spans="1:31" ht="30" customHeight="1" thickBot="1" x14ac:dyDescent="0.35">
      <c r="A11" s="148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3" t="s">
        <v>4</v>
      </c>
      <c r="W11" s="114"/>
      <c r="X11" s="114"/>
      <c r="Y11" s="114"/>
      <c r="Z11" s="115"/>
      <c r="AA11" s="116" t="s">
        <v>5</v>
      </c>
      <c r="AB11" s="117"/>
      <c r="AC11" s="117"/>
      <c r="AD11" s="117"/>
      <c r="AE11" s="118"/>
    </row>
    <row r="12" spans="1:31" ht="39" customHeight="1" thickBot="1" x14ac:dyDescent="0.35">
      <c r="A12" s="149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13</v>
      </c>
      <c r="H13" s="20">
        <f t="shared" ref="H13:H24" si="2">IF(G13,G13/$G$25,"")</f>
        <v>0.18840579710144928</v>
      </c>
      <c r="I13" s="10">
        <f>'CONTRACTACIO 1r TR 2024'!I13+'CONTRACTACIO 2n TR 2024'!I13+'CONTRACTACIO 3r TR 2024'!I13+'CONTRACTACIO 4t TR 2024'!I13</f>
        <v>4176741.37</v>
      </c>
      <c r="J13" s="10">
        <f>'CONTRACTACIO 1r TR 2024'!J13+'CONTRACTACIO 2n TR 2024'!J13+'CONTRACTACIO 3r TR 2024'!J13+'CONTRACTACIO 4t TR 2024'!J13</f>
        <v>5053857.0577000007</v>
      </c>
      <c r="K13" s="21">
        <f t="shared" ref="K13:K24" si="3">IF(J13,J13/$J$25,"")</f>
        <v>0.75916117401721328</v>
      </c>
      <c r="L13" s="9">
        <f>'CONTRACTACIO 1r TR 2024'!L13+'CONTRACTACIO 2n TR 2024'!L13+'CONTRACTACIO 3r TR 2024'!L13+'CONTRACTACIO 4t TR 2024'!L13</f>
        <v>7</v>
      </c>
      <c r="M13" s="20">
        <f t="shared" ref="M13:M24" si="4">IF(L13,L13/$L$25,"")</f>
        <v>0.16279069767441862</v>
      </c>
      <c r="N13" s="10">
        <f>'CONTRACTACIO 1r TR 2024'!N13+'CONTRACTACIO 2n TR 2024'!N13+'CONTRACTACIO 3r TR 2024'!N13+'CONTRACTACIO 4t TR 2024'!N13</f>
        <v>436614.46</v>
      </c>
      <c r="O13" s="10">
        <f>'CONTRACTACIO 1r TR 2024'!O13+'CONTRACTACIO 2n TR 2024'!O13+'CONTRACTACIO 3r TR 2024'!O13+'CONTRACTACIO 4t TR 2024'!O13</f>
        <v>528303.49659999995</v>
      </c>
      <c r="P13" s="21">
        <f t="shared" ref="P13:P24" si="5">IF(O13,O13/$O$25,"")</f>
        <v>0.46581031389795807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6</v>
      </c>
      <c r="H14" s="20">
        <f t="shared" si="2"/>
        <v>8.6956521739130432E-2</v>
      </c>
      <c r="I14" s="13">
        <f>'CONTRACTACIO 1r TR 2024'!I14+'CONTRACTACIO 2n TR 2024'!I14+'CONTRACTACIO 3r TR 2024'!I14+'CONTRACTACIO 4t TR 2024'!I14</f>
        <v>109085</v>
      </c>
      <c r="J14" s="13">
        <f>'CONTRACTACIO 1r TR 2024'!J14+'CONTRACTACIO 2n TR 2024'!J14+'CONTRACTACIO 3r TR 2024'!J14+'CONTRACTACIO 4t TR 2024'!J14</f>
        <v>131992.85</v>
      </c>
      <c r="K14" s="21">
        <f t="shared" si="3"/>
        <v>1.9827202436445736E-2</v>
      </c>
      <c r="L14" s="9">
        <f>'CONTRACTACIO 1r TR 2024'!L14+'CONTRACTACIO 2n TR 2024'!L14+'CONTRACTACIO 3r TR 2024'!L14+'CONTRACTACIO 4t TR 2024'!L14</f>
        <v>2</v>
      </c>
      <c r="M14" s="20">
        <f t="shared" si="4"/>
        <v>4.6511627906976744E-2</v>
      </c>
      <c r="N14" s="13">
        <f>'CONTRACTACIO 1r TR 2024'!N14+'CONTRACTACIO 2n TR 2024'!N14+'CONTRACTACIO 3r TR 2024'!N14+'CONTRACTACIO 4t TR 2024'!N14</f>
        <v>26912</v>
      </c>
      <c r="O14" s="13">
        <f>'CONTRACTACIO 1r TR 2024'!O14+'CONTRACTACIO 2n TR 2024'!O14+'CONTRACTACIO 3r TR 2024'!O14+'CONTRACTACIO 4t TR 2024'!O14</f>
        <v>32563.52</v>
      </c>
      <c r="P14" s="21">
        <f t="shared" si="5"/>
        <v>2.8711571228359795E-2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10</v>
      </c>
      <c r="M15" s="20">
        <f t="shared" si="4"/>
        <v>0.23255813953488372</v>
      </c>
      <c r="N15" s="13">
        <f>'CONTRACTACIO 1r TR 2024'!N15+'CONTRACTACIO 2n TR 2024'!N15+'CONTRACTACIO 3r TR 2024'!N15+'CONTRACTACIO 4t TR 2024'!N15</f>
        <v>124301.01</v>
      </c>
      <c r="O15" s="13">
        <f>'CONTRACTACIO 1r TR 2024'!O15+'CONTRACTACIO 2n TR 2024'!O15+'CONTRACTACIO 3r TR 2024'!O15+'CONTRACTACIO 4t TR 2024'!O15</f>
        <v>150404.22209999998</v>
      </c>
      <c r="P15" s="21">
        <f t="shared" si="5"/>
        <v>0.13261286052214857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3</v>
      </c>
      <c r="H18" s="20">
        <f t="shared" si="2"/>
        <v>4.3478260869565216E-2</v>
      </c>
      <c r="I18" s="13">
        <f>'CONTRACTACIO 1r TR 2024'!I18+'CONTRACTACIO 2n TR 2024'!I18+'CONTRACTACIO 3r TR 2024'!I18+'CONTRACTACIO 4t TR 2024'!I18</f>
        <v>61244.639999999999</v>
      </c>
      <c r="J18" s="13">
        <f>'CONTRACTACIO 1r TR 2024'!J18+'CONTRACTACIO 2n TR 2024'!J18+'CONTRACTACIO 3r TR 2024'!J18+'CONTRACTACIO 4t TR 2024'!J18</f>
        <v>74106.0144</v>
      </c>
      <c r="K18" s="21">
        <f t="shared" si="3"/>
        <v>1.1131776829327974E-2</v>
      </c>
      <c r="L18" s="9">
        <f>'CONTRACTACIO 1r TR 2024'!L18+'CONTRACTACIO 2n TR 2024'!L18+'CONTRACTACIO 3r TR 2024'!L18+'CONTRACTACIO 4t TR 2024'!L18</f>
        <v>4</v>
      </c>
      <c r="M18" s="20">
        <f t="shared" si="4"/>
        <v>9.3023255813953487E-2</v>
      </c>
      <c r="N18" s="13">
        <f>'CONTRACTACIO 1r TR 2024'!N18+'CONTRACTACIO 2n TR 2024'!N18+'CONTRACTACIO 3r TR 2024'!N18+'CONTRACTACIO 4t TR 2024'!N18</f>
        <v>207856.4</v>
      </c>
      <c r="O18" s="13">
        <f>'CONTRACTACIO 1r TR 2024'!O18+'CONTRACTACIO 2n TR 2024'!O18+'CONTRACTACIO 3r TR 2024'!O18+'CONTRACTACIO 4t TR 2024'!O18</f>
        <v>251506.24399999998</v>
      </c>
      <c r="P18" s="21">
        <f t="shared" si="5"/>
        <v>0.22175549323240354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2</v>
      </c>
      <c r="C19" s="20">
        <f t="shared" si="0"/>
        <v>0.5</v>
      </c>
      <c r="D19" s="13">
        <f>'CONTRACTACIO 1r TR 2024'!D19+'CONTRACTACIO 2n TR 2024'!D19+'CONTRACTACIO 3r TR 2024'!D19+'CONTRACTACIO 4t TR 2024'!D19</f>
        <v>2639976.0099999998</v>
      </c>
      <c r="E19" s="13">
        <f>'CONTRACTACIO 1r TR 2024'!E19+'CONTRACTACIO 2n TR 2024'!E19+'CONTRACTACIO 3r TR 2024'!E19+'CONTRACTACIO 4t TR 2024'!E19</f>
        <v>3194370.9720999999</v>
      </c>
      <c r="F19" s="21">
        <f t="shared" si="1"/>
        <v>0.87592737330829684</v>
      </c>
      <c r="G19" s="9">
        <f>'CONTRACTACIO 1r TR 2024'!G19+'CONTRACTACIO 2n TR 2024'!G19+'CONTRACTACIO 3r TR 2024'!G19+'CONTRACTACIO 4t TR 2024'!G19</f>
        <v>22</v>
      </c>
      <c r="H19" s="20">
        <f t="shared" si="2"/>
        <v>0.3188405797101449</v>
      </c>
      <c r="I19" s="13">
        <f>'CONTRACTACIO 1r TR 2024'!I19+'CONTRACTACIO 2n TR 2024'!I19+'CONTRACTACIO 3r TR 2024'!I19+'CONTRACTACIO 4t TR 2024'!I19</f>
        <v>803196.86</v>
      </c>
      <c r="J19" s="13">
        <f>'CONTRACTACIO 1r TR 2024'!J19+'CONTRACTACIO 2n TR 2024'!J19+'CONTRACTACIO 3r TR 2024'!J19+'CONTRACTACIO 4t TR 2024'!J19</f>
        <v>971868.20059999998</v>
      </c>
      <c r="K19" s="21">
        <f t="shared" si="3"/>
        <v>0.14598841948514979</v>
      </c>
      <c r="L19" s="9">
        <f>'CONTRACTACIO 1r TR 2024'!L19+'CONTRACTACIO 2n TR 2024'!L19+'CONTRACTACIO 3r TR 2024'!L19+'CONTRACTACIO 4t TR 2024'!L19</f>
        <v>12</v>
      </c>
      <c r="M19" s="20">
        <f t="shared" si="4"/>
        <v>0.27906976744186046</v>
      </c>
      <c r="N19" s="13">
        <f>'CONTRACTACIO 1r TR 2024'!N19+'CONTRACTACIO 2n TR 2024'!N19+'CONTRACTACIO 3r TR 2024'!N19+'CONTRACTACIO 4t TR 2024'!N19</f>
        <v>112821.43</v>
      </c>
      <c r="O19" s="13">
        <f>'CONTRACTACIO 1r TR 2024'!O19+'CONTRACTACIO 2n TR 2024'!O19+'CONTRACTACIO 3r TR 2024'!O19+'CONTRACTACIO 4t TR 2024'!O19</f>
        <v>136513.93029999998</v>
      </c>
      <c r="P19" s="21">
        <f t="shared" si="5"/>
        <v>0.12036565560086236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22</v>
      </c>
      <c r="H20" s="20">
        <f t="shared" si="2"/>
        <v>0.3188405797101449</v>
      </c>
      <c r="I20" s="13">
        <f>'CONTRACTACIO 1r TR 2024'!I20+'CONTRACTACIO 2n TR 2024'!I20+'CONTRACTACIO 3r TR 2024'!I20+'CONTRACTACIO 4t TR 2024'!I20</f>
        <v>114025.88</v>
      </c>
      <c r="J20" s="13">
        <f>'CONTRACTACIO 1r TR 2024'!J20+'CONTRACTACIO 2n TR 2024'!J20+'CONTRACTACIO 3r TR 2024'!J20+'CONTRACTACIO 4t TR 2024'!J20</f>
        <v>137971.31479999999</v>
      </c>
      <c r="K20" s="21">
        <f t="shared" si="3"/>
        <v>2.0725252837272484E-2</v>
      </c>
      <c r="L20" s="9">
        <f>'CONTRACTACIO 1r TR 2024'!L20+'CONTRACTACIO 2n TR 2024'!L20+'CONTRACTACIO 3r TR 2024'!L20+'CONTRACTACIO 4t TR 2024'!L20</f>
        <v>8</v>
      </c>
      <c r="M20" s="20">
        <f t="shared" si="4"/>
        <v>0.18604651162790697</v>
      </c>
      <c r="N20" s="13">
        <f>'CONTRACTACIO 1r TR 2024'!N20+'CONTRACTACIO 2n TR 2024'!N20+'CONTRACTACIO 3r TR 2024'!N20+'CONTRACTACIO 4t TR 2024'!N20</f>
        <v>28817.14</v>
      </c>
      <c r="O20" s="13">
        <f>'CONTRACTACIO 1r TR 2024'!O20+'CONTRACTACIO 2n TR 2024'!O20+'CONTRACTACIO 3r TR 2024'!O20+'CONTRACTACIO 4t TR 2024'!O20</f>
        <v>34868.739399999991</v>
      </c>
      <c r="P20" s="21">
        <f t="shared" si="5"/>
        <v>3.0744105518267537E-2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1</v>
      </c>
      <c r="H22" s="20">
        <f t="shared" si="2"/>
        <v>1.4492753623188406E-2</v>
      </c>
      <c r="I22" s="13">
        <f>'CONTRACTACIO 1r TR 2024'!I22+'CONTRACTACIO 2n TR 2024'!I22+'CONTRACTACIO 3r TR 2024'!I22+'CONTRACTACIO 4t TR 2024'!I22</f>
        <v>216491</v>
      </c>
      <c r="J22" s="14">
        <f>'CONTRACTACIO 1r TR 2024'!J22+'CONTRACTACIO 2n TR 2024'!J22+'CONTRACTACIO 3r TR 2024'!J22+'CONTRACTACIO 4t TR 2024'!J22</f>
        <v>261954.11</v>
      </c>
      <c r="K22" s="21">
        <f t="shared" si="3"/>
        <v>3.9349231174483877E-2</v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2</v>
      </c>
      <c r="C24" s="62">
        <f t="shared" si="0"/>
        <v>0.5</v>
      </c>
      <c r="D24" s="73">
        <f>'CONTRACTACIO 1r TR 2024'!D24+'CONTRACTACIO 2n TR 2024'!D24+'CONTRACTACIO 3r TR 2024'!D24+'CONTRACTACIO 4t TR 2024'!D24</f>
        <v>373945.11</v>
      </c>
      <c r="E24" s="74">
        <f>'CONTRACTACIO 1r TR 2024'!E24+'CONTRACTACIO 2n TR 2024'!E24+'CONTRACTACIO 3r TR 2024'!E24+'CONTRACTACIO 4t TR 2024'!E24</f>
        <v>452473.58309999999</v>
      </c>
      <c r="F24" s="63">
        <f t="shared" si="1"/>
        <v>0.1240726266917032</v>
      </c>
      <c r="G24" s="77">
        <f>'CONTRACTACIO 1r TR 2024'!G24+'CONTRACTACIO 2n TR 2024'!G24+'CONTRACTACIO 3r TR 2024'!G24+'CONTRACTACIO 4t TR 2024'!G24</f>
        <v>2</v>
      </c>
      <c r="H24" s="62">
        <f t="shared" si="2"/>
        <v>2.8985507246376812E-2</v>
      </c>
      <c r="I24" s="73">
        <f>'CONTRACTACIO 1r TR 2024'!I24+'CONTRACTACIO 2n TR 2024'!I24+'CONTRACTACIO 3r TR 2024'!I24+'CONTRACTACIO 4t TR 2024'!I24</f>
        <v>21000</v>
      </c>
      <c r="J24" s="74">
        <f>'CONTRACTACIO 1r TR 2024'!J24+'CONTRACTACIO 2n TR 2024'!J24+'CONTRACTACIO 3r TR 2024'!J24+'CONTRACTACIO 4t TR 2024'!J24</f>
        <v>25410</v>
      </c>
      <c r="K24" s="63">
        <f t="shared" si="3"/>
        <v>3.8169432201068934E-3</v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4</v>
      </c>
      <c r="C25" s="17">
        <f t="shared" si="12"/>
        <v>1</v>
      </c>
      <c r="D25" s="18">
        <f t="shared" si="12"/>
        <v>3013921.1199999996</v>
      </c>
      <c r="E25" s="18">
        <f t="shared" si="12"/>
        <v>3646844.5551999998</v>
      </c>
      <c r="F25" s="19">
        <f t="shared" si="12"/>
        <v>1</v>
      </c>
      <c r="G25" s="16">
        <f t="shared" si="12"/>
        <v>69</v>
      </c>
      <c r="H25" s="17">
        <f t="shared" si="12"/>
        <v>0.99999999999999989</v>
      </c>
      <c r="I25" s="18">
        <f t="shared" si="12"/>
        <v>5501784.75</v>
      </c>
      <c r="J25" s="18">
        <f t="shared" si="12"/>
        <v>6657159.5475000003</v>
      </c>
      <c r="K25" s="19">
        <f t="shared" si="12"/>
        <v>1</v>
      </c>
      <c r="L25" s="16">
        <f t="shared" si="12"/>
        <v>43</v>
      </c>
      <c r="M25" s="17">
        <f t="shared" si="12"/>
        <v>1</v>
      </c>
      <c r="N25" s="18">
        <f t="shared" si="12"/>
        <v>937322.44000000006</v>
      </c>
      <c r="O25" s="18">
        <f t="shared" si="12"/>
        <v>1134160.1524</v>
      </c>
      <c r="P25" s="19">
        <f t="shared" si="12"/>
        <v>0.99999999999999989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50" t="s">
        <v>10</v>
      </c>
      <c r="B31" s="153" t="s">
        <v>17</v>
      </c>
      <c r="C31" s="154"/>
      <c r="D31" s="154"/>
      <c r="E31" s="154"/>
      <c r="F31" s="155"/>
      <c r="G31" s="24"/>
      <c r="H31" s="47"/>
      <c r="I31" s="47"/>
      <c r="J31" s="159" t="s">
        <v>15</v>
      </c>
      <c r="K31" s="160"/>
      <c r="L31" s="153" t="s">
        <v>16</v>
      </c>
      <c r="M31" s="154"/>
      <c r="N31" s="154"/>
      <c r="O31" s="154"/>
      <c r="P31" s="155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51"/>
      <c r="B32" s="156"/>
      <c r="C32" s="157"/>
      <c r="D32" s="157"/>
      <c r="E32" s="157"/>
      <c r="F32" s="158"/>
      <c r="G32" s="24"/>
      <c r="J32" s="161"/>
      <c r="K32" s="162"/>
      <c r="L32" s="165"/>
      <c r="M32" s="166"/>
      <c r="N32" s="166"/>
      <c r="O32" s="166"/>
      <c r="P32" s="167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200000000000003" customHeight="1" thickBot="1" x14ac:dyDescent="0.35">
      <c r="A33" s="152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3"/>
      <c r="K33" s="164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20</v>
      </c>
      <c r="C34" s="8">
        <f t="shared" ref="C34:C40" si="14">IF(B34,B34/$B$46,"")</f>
        <v>0.17241379310344829</v>
      </c>
      <c r="D34" s="10">
        <f t="shared" ref="D34:D43" si="15">D13+I13+N13+S13+X13+AC13</f>
        <v>4613355.83</v>
      </c>
      <c r="E34" s="11">
        <f t="shared" ref="E34:E43" si="16">E13+J13+O13+T13+Y13+AD13</f>
        <v>5582160.5543000009</v>
      </c>
      <c r="F34" s="21">
        <f t="shared" ref="F34:F40" si="17">IF(E34,E34/$E$46,"")</f>
        <v>0.48802941012243733</v>
      </c>
      <c r="J34" s="99" t="s">
        <v>3</v>
      </c>
      <c r="K34" s="100"/>
      <c r="L34" s="54">
        <f>B25</f>
        <v>4</v>
      </c>
      <c r="M34" s="8">
        <f t="shared" ref="M34:M39" si="18">IF(L34,L34/$L$40,"")</f>
        <v>3.4482758620689655E-2</v>
      </c>
      <c r="N34" s="55">
        <f>D25</f>
        <v>3013921.1199999996</v>
      </c>
      <c r="O34" s="55">
        <f>E25</f>
        <v>3646844.5551999998</v>
      </c>
      <c r="P34" s="56">
        <f t="shared" ref="P34:P39" si="19">IF(O34,O34/$O$40,"")</f>
        <v>0.31883128042805997</v>
      </c>
    </row>
    <row r="35" spans="1:33" s="24" customFormat="1" ht="30" customHeight="1" x14ac:dyDescent="0.3">
      <c r="A35" s="41" t="s">
        <v>18</v>
      </c>
      <c r="B35" s="12">
        <f t="shared" si="13"/>
        <v>8</v>
      </c>
      <c r="C35" s="8">
        <f t="shared" si="14"/>
        <v>6.8965517241379309E-2</v>
      </c>
      <c r="D35" s="13">
        <f t="shared" si="15"/>
        <v>135997</v>
      </c>
      <c r="E35" s="14">
        <f t="shared" si="16"/>
        <v>164556.37</v>
      </c>
      <c r="F35" s="21">
        <f t="shared" si="17"/>
        <v>1.4386606655576596E-2</v>
      </c>
      <c r="J35" s="95" t="s">
        <v>1</v>
      </c>
      <c r="K35" s="96"/>
      <c r="L35" s="57">
        <f>G25</f>
        <v>69</v>
      </c>
      <c r="M35" s="8">
        <f t="shared" si="18"/>
        <v>0.59482758620689657</v>
      </c>
      <c r="N35" s="58">
        <f>I25</f>
        <v>5501784.75</v>
      </c>
      <c r="O35" s="58">
        <f>J25</f>
        <v>6657159.5475000003</v>
      </c>
      <c r="P35" s="56">
        <f t="shared" si="19"/>
        <v>0.58201293485812056</v>
      </c>
    </row>
    <row r="36" spans="1:33" s="24" customFormat="1" ht="30" customHeight="1" x14ac:dyDescent="0.3">
      <c r="A36" s="41" t="s">
        <v>19</v>
      </c>
      <c r="B36" s="12">
        <f t="shared" si="13"/>
        <v>10</v>
      </c>
      <c r="C36" s="8">
        <f t="shared" si="14"/>
        <v>8.6206896551724144E-2</v>
      </c>
      <c r="D36" s="13">
        <f t="shared" si="15"/>
        <v>124301.01</v>
      </c>
      <c r="E36" s="14">
        <f t="shared" si="16"/>
        <v>150404.22209999998</v>
      </c>
      <c r="F36" s="21">
        <f t="shared" si="17"/>
        <v>1.3149332248217923E-2</v>
      </c>
      <c r="J36" s="95" t="s">
        <v>2</v>
      </c>
      <c r="K36" s="96"/>
      <c r="L36" s="57">
        <f>L25</f>
        <v>43</v>
      </c>
      <c r="M36" s="8">
        <f t="shared" si="18"/>
        <v>0.37068965517241381</v>
      </c>
      <c r="N36" s="58">
        <f>N25</f>
        <v>937322.44000000006</v>
      </c>
      <c r="O36" s="58">
        <f>O25</f>
        <v>1134160.1524</v>
      </c>
      <c r="P36" s="56">
        <f t="shared" si="19"/>
        <v>9.9155784713819389E-2</v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5" t="s">
        <v>5</v>
      </c>
      <c r="K38" s="96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7</v>
      </c>
      <c r="C39" s="8">
        <f t="shared" si="14"/>
        <v>6.0344827586206899E-2</v>
      </c>
      <c r="D39" s="13">
        <f t="shared" si="15"/>
        <v>269101.03999999998</v>
      </c>
      <c r="E39" s="22">
        <f t="shared" si="16"/>
        <v>325612.25839999999</v>
      </c>
      <c r="F39" s="21">
        <f t="shared" si="17"/>
        <v>2.8467178048681839E-2</v>
      </c>
      <c r="G39" s="24"/>
      <c r="H39" s="24"/>
      <c r="I39" s="24"/>
      <c r="J39" s="95" t="s">
        <v>4</v>
      </c>
      <c r="K39" s="96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36</v>
      </c>
      <c r="C40" s="8">
        <f t="shared" si="14"/>
        <v>0.31034482758620691</v>
      </c>
      <c r="D40" s="13">
        <f t="shared" si="15"/>
        <v>3555994.3</v>
      </c>
      <c r="E40" s="14">
        <f t="shared" si="16"/>
        <v>4302753.1030000001</v>
      </c>
      <c r="F40" s="21">
        <f t="shared" si="17"/>
        <v>0.37617514550741887</v>
      </c>
      <c r="G40" s="24"/>
      <c r="H40" s="24"/>
      <c r="I40" s="24"/>
      <c r="J40" s="97" t="s">
        <v>0</v>
      </c>
      <c r="K40" s="98"/>
      <c r="L40" s="79">
        <f>SUM(L34:L39)</f>
        <v>116</v>
      </c>
      <c r="M40" s="17">
        <f>SUM(M34:M39)</f>
        <v>1</v>
      </c>
      <c r="N40" s="80">
        <f>SUM(N34:N39)</f>
        <v>9453028.3099999987</v>
      </c>
      <c r="O40" s="81">
        <f>SUM(O34:O39)</f>
        <v>11438164.255100001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30</v>
      </c>
      <c r="C41" s="8">
        <f>IF(B41,B41/$B$46,"")</f>
        <v>0.25862068965517243</v>
      </c>
      <c r="D41" s="13">
        <f t="shared" si="15"/>
        <v>142843.02000000002</v>
      </c>
      <c r="E41" s="14">
        <f t="shared" si="16"/>
        <v>172840.05419999998</v>
      </c>
      <c r="F41" s="21">
        <f>IF(E41,E41/$E$46,"")</f>
        <v>1.5110821137485833E-2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1</v>
      </c>
      <c r="C43" s="8">
        <f>IF(B43,B43/$B$46,"")</f>
        <v>8.6206896551724137E-3</v>
      </c>
      <c r="D43" s="13">
        <f t="shared" si="15"/>
        <v>216491</v>
      </c>
      <c r="E43" s="14">
        <f t="shared" si="16"/>
        <v>261954.11</v>
      </c>
      <c r="F43" s="21">
        <f>IF(E43,E43/$E$46,"")</f>
        <v>2.2901761520272013E-2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4</v>
      </c>
      <c r="C45" s="8">
        <f>IF(B45,B45/$B$46,"")</f>
        <v>3.4482758620689655E-2</v>
      </c>
      <c r="D45" s="13">
        <f t="shared" ref="D45" si="24">D24+I24+N24+S24+X24+AC24</f>
        <v>394945.11</v>
      </c>
      <c r="E45" s="14">
        <f t="shared" ref="E45" si="25">E24+J24+O24+T24+Y24+AD24</f>
        <v>477883.58309999999</v>
      </c>
      <c r="F45" s="21">
        <f>IF(E45,E45/$E$46,"")</f>
        <v>4.1779744759909636E-2</v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116</v>
      </c>
      <c r="C46" s="17">
        <f>SUM(C34:C45)</f>
        <v>0.99999999999999989</v>
      </c>
      <c r="D46" s="18">
        <f>SUM(D34:D45)</f>
        <v>9453028.3099999987</v>
      </c>
      <c r="E46" s="18">
        <f>SUM(E34:E45)</f>
        <v>11438164.255100001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2025-02-27T08:38:30Z</cp:lastPrinted>
  <dcterms:created xsi:type="dcterms:W3CDTF">2016-02-03T12:33:15Z</dcterms:created>
  <dcterms:modified xsi:type="dcterms:W3CDTF">2025-07-18T15:29:03Z</dcterms:modified>
</cp:coreProperties>
</file>