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BSM\"/>
    </mc:Choice>
  </mc:AlternateContent>
  <xr:revisionPtr revIDLastSave="0" documentId="13_ncr:1_{B11E5132-1D20-47B1-9AF5-A12007B310F5}" xr6:coauthVersionLast="47" xr6:coauthVersionMax="47" xr10:uidLastSave="{00000000-0000-0000-0000-000000000000}"/>
  <bookViews>
    <workbookView xWindow="-48" yWindow="-48" windowWidth="23136" windowHeight="12456" tabRatio="700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E20" i="6" l="1"/>
  <c r="J20" i="6"/>
  <c r="O20" i="6"/>
  <c r="E18" i="6"/>
  <c r="O18" i="6"/>
  <c r="O14" i="6"/>
  <c r="O13" i="6"/>
  <c r="J24" i="6"/>
  <c r="J23" i="6"/>
  <c r="J18" i="6"/>
  <c r="J15" i="6"/>
  <c r="J14" i="6"/>
  <c r="J13" i="6"/>
  <c r="O20" i="5" l="1"/>
  <c r="O19" i="5"/>
  <c r="O18" i="5"/>
  <c r="O14" i="5"/>
  <c r="O13" i="5"/>
  <c r="J22" i="5"/>
  <c r="J20" i="5"/>
  <c r="J19" i="5"/>
  <c r="J18" i="5"/>
  <c r="J15" i="5"/>
  <c r="J14" i="5"/>
  <c r="J13" i="5"/>
  <c r="E14" i="5"/>
  <c r="E13" i="5"/>
  <c r="E20" i="5"/>
  <c r="E19" i="5"/>
  <c r="O19" i="4" l="1"/>
  <c r="J19" i="4"/>
  <c r="E19" i="4"/>
  <c r="O20" i="4"/>
  <c r="J20" i="4"/>
  <c r="E20" i="4"/>
  <c r="O15" i="4"/>
  <c r="O14" i="4"/>
  <c r="O13" i="4"/>
  <c r="O18" i="4"/>
  <c r="J18" i="4"/>
  <c r="J15" i="4"/>
  <c r="J14" i="4"/>
  <c r="J13" i="4"/>
  <c r="E14" i="4"/>
  <c r="E13" i="4"/>
  <c r="O18" i="1" l="1"/>
  <c r="O15" i="1"/>
  <c r="O14" i="1"/>
  <c r="O13" i="1"/>
  <c r="J18" i="1"/>
  <c r="J15" i="1"/>
  <c r="J14" i="1"/>
  <c r="J13" i="1"/>
  <c r="E18" i="1"/>
  <c r="E14" i="1"/>
  <c r="E13" i="1"/>
  <c r="A28" i="7" l="1"/>
  <c r="A28" i="6"/>
  <c r="A28" i="5"/>
  <c r="A28" i="4"/>
  <c r="A27" i="7"/>
  <c r="A27" i="6"/>
  <c r="A27" i="5"/>
  <c r="A27" i="4"/>
  <c r="E44" i="6" l="1"/>
  <c r="D44" i="6"/>
  <c r="B44" i="6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3" i="6"/>
  <c r="F43" i="6" s="1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F43" i="4" s="1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F43" i="1" s="1"/>
  <c r="D43" i="1"/>
  <c r="B43" i="1"/>
  <c r="C43" i="1" s="1"/>
  <c r="AE22" i="1"/>
  <c r="AB22" i="1"/>
  <c r="Z22" i="1"/>
  <c r="W22" i="1"/>
  <c r="U22" i="1"/>
  <c r="R22" i="1"/>
  <c r="P22" i="1"/>
  <c r="M22" i="1"/>
  <c r="B25" i="1"/>
  <c r="L34" i="1" s="1"/>
  <c r="B16" i="7"/>
  <c r="C16" i="7" s="1"/>
  <c r="D16" i="7"/>
  <c r="J24" i="7"/>
  <c r="E24" i="7"/>
  <c r="O24" i="7"/>
  <c r="P24" i="7"/>
  <c r="T24" i="7"/>
  <c r="U24" i="7" s="1"/>
  <c r="Y24" i="7"/>
  <c r="Z24" i="7" s="1"/>
  <c r="AD24" i="7"/>
  <c r="AE24" i="7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J21" i="7"/>
  <c r="K21" i="7" s="1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F15" i="7" s="1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/>
  <c r="AD17" i="7"/>
  <c r="AE17" i="7" s="1"/>
  <c r="J18" i="7"/>
  <c r="O18" i="7"/>
  <c r="AD18" i="7"/>
  <c r="AE18" i="7" s="1"/>
  <c r="E18" i="7"/>
  <c r="T18" i="7"/>
  <c r="Y18" i="7"/>
  <c r="Z18" i="7"/>
  <c r="J19" i="7"/>
  <c r="O19" i="7"/>
  <c r="AD19" i="7"/>
  <c r="AE19" i="7" s="1"/>
  <c r="E19" i="7"/>
  <c r="T19" i="7"/>
  <c r="U19" i="7" s="1"/>
  <c r="Y19" i="7"/>
  <c r="Z19" i="7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C24" i="7" s="1"/>
  <c r="L24" i="7"/>
  <c r="M24" i="7" s="1"/>
  <c r="Q24" i="7"/>
  <c r="R24" i="7"/>
  <c r="V24" i="7"/>
  <c r="W24" i="7" s="1"/>
  <c r="AA24" i="7"/>
  <c r="AB24" i="7" s="1"/>
  <c r="G16" i="7"/>
  <c r="H16" i="7" s="1"/>
  <c r="L16" i="7"/>
  <c r="M16" i="7" s="1"/>
  <c r="Q16" i="7"/>
  <c r="V16" i="7"/>
  <c r="W16" i="7" s="1"/>
  <c r="AA16" i="7"/>
  <c r="AB16" i="7" s="1"/>
  <c r="B13" i="7"/>
  <c r="G13" i="7"/>
  <c r="L13" i="7"/>
  <c r="Q13" i="7"/>
  <c r="R13" i="7" s="1"/>
  <c r="V13" i="7"/>
  <c r="W13" i="7"/>
  <c r="AA13" i="7"/>
  <c r="AB13" i="7" s="1"/>
  <c r="B20" i="7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/>
  <c r="Q21" i="7"/>
  <c r="R21" i="7" s="1"/>
  <c r="V21" i="7"/>
  <c r="W21" i="7" s="1"/>
  <c r="G14" i="7"/>
  <c r="L14" i="7"/>
  <c r="B14" i="7"/>
  <c r="Q14" i="7"/>
  <c r="R14" i="7" s="1"/>
  <c r="V14" i="7"/>
  <c r="W14" i="7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V17" i="7"/>
  <c r="W17" i="7" s="1"/>
  <c r="AA17" i="7"/>
  <c r="G18" i="7"/>
  <c r="L18" i="7"/>
  <c r="AA18" i="7"/>
  <c r="AB18" i="7" s="1"/>
  <c r="B18" i="7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/>
  <c r="U18" i="7"/>
  <c r="J25" i="6"/>
  <c r="O35" i="6" s="1"/>
  <c r="E25" i="6"/>
  <c r="O34" i="6" s="1"/>
  <c r="O25" i="6"/>
  <c r="O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 s="1"/>
  <c r="G25" i="6"/>
  <c r="L35" i="6" s="1"/>
  <c r="B25" i="6"/>
  <c r="L34" i="6" s="1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E34" i="6"/>
  <c r="E35" i="6"/>
  <c r="E36" i="6"/>
  <c r="E37" i="6"/>
  <c r="F37" i="6" s="1"/>
  <c r="E38" i="6"/>
  <c r="F38" i="6" s="1"/>
  <c r="E39" i="6"/>
  <c r="E40" i="6"/>
  <c r="E41" i="6"/>
  <c r="E42" i="6"/>
  <c r="F42" i="6" s="1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5" i="6"/>
  <c r="P16" i="6"/>
  <c r="P21" i="6"/>
  <c r="P2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35" i="5" s="1"/>
  <c r="O25" i="5"/>
  <c r="O36" i="5" s="1"/>
  <c r="T25" i="5"/>
  <c r="O37" i="5" s="1"/>
  <c r="P37" i="5" s="1"/>
  <c r="Y25" i="5"/>
  <c r="O38" i="5" s="1"/>
  <c r="P38" i="5" s="1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G25" i="5"/>
  <c r="H18" i="5" s="1"/>
  <c r="L25" i="5"/>
  <c r="L36" i="5" s="1"/>
  <c r="Q25" i="5"/>
  <c r="L37" i="5" s="1"/>
  <c r="M37" i="5" s="1"/>
  <c r="V25" i="5"/>
  <c r="L38" i="5" s="1"/>
  <c r="M38" i="5" s="1"/>
  <c r="E34" i="5"/>
  <c r="E35" i="5"/>
  <c r="E36" i="5"/>
  <c r="E41" i="5"/>
  <c r="E42" i="5"/>
  <c r="F42" i="5" s="1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B39" i="5"/>
  <c r="B40" i="5"/>
  <c r="B37" i="5"/>
  <c r="C37" i="5" s="1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5" i="5"/>
  <c r="M16" i="5"/>
  <c r="M17" i="5"/>
  <c r="M21" i="5"/>
  <c r="K16" i="5"/>
  <c r="K17" i="5"/>
  <c r="H16" i="5"/>
  <c r="H17" i="5"/>
  <c r="H21" i="5"/>
  <c r="F13" i="5"/>
  <c r="F14" i="5"/>
  <c r="F15" i="5"/>
  <c r="F16" i="5"/>
  <c r="F17" i="5"/>
  <c r="F18" i="5"/>
  <c r="C15" i="5"/>
  <c r="C16" i="5"/>
  <c r="C17" i="5"/>
  <c r="C18" i="5"/>
  <c r="C19" i="5"/>
  <c r="C21" i="5"/>
  <c r="E45" i="4"/>
  <c r="E34" i="4"/>
  <c r="E35" i="4"/>
  <c r="E36" i="4"/>
  <c r="E37" i="4"/>
  <c r="E38" i="4"/>
  <c r="F38" i="4" s="1"/>
  <c r="E39" i="4"/>
  <c r="E40" i="4"/>
  <c r="E41" i="4"/>
  <c r="E42" i="4"/>
  <c r="F42" i="4" s="1"/>
  <c r="D45" i="4"/>
  <c r="B45" i="4"/>
  <c r="C45" i="4" s="1"/>
  <c r="B42" i="4"/>
  <c r="C42" i="4" s="1"/>
  <c r="B34" i="4"/>
  <c r="B35" i="4"/>
  <c r="B36" i="4"/>
  <c r="B37" i="4"/>
  <c r="C37" i="4" s="1"/>
  <c r="B38" i="4"/>
  <c r="C38" i="4" s="1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8" i="4" s="1"/>
  <c r="P17" i="4"/>
  <c r="P24" i="4"/>
  <c r="N25" i="4"/>
  <c r="N36" i="4" s="1"/>
  <c r="L25" i="4"/>
  <c r="L36" i="4" s="1"/>
  <c r="M19" i="4"/>
  <c r="M16" i="4"/>
  <c r="M17" i="4"/>
  <c r="M21" i="4"/>
  <c r="M24" i="4"/>
  <c r="J25" i="4"/>
  <c r="O35" i="4" s="1"/>
  <c r="K16" i="4"/>
  <c r="K17" i="4"/>
  <c r="I25" i="4"/>
  <c r="N35" i="4" s="1"/>
  <c r="G25" i="4"/>
  <c r="H14" i="4" s="1"/>
  <c r="H16" i="4"/>
  <c r="H17" i="4"/>
  <c r="H21" i="4"/>
  <c r="E25" i="4"/>
  <c r="O34" i="4" s="1"/>
  <c r="F18" i="4"/>
  <c r="F16" i="4"/>
  <c r="F17" i="4"/>
  <c r="F21" i="4"/>
  <c r="F24" i="4"/>
  <c r="D25" i="4"/>
  <c r="N34" i="4" s="1"/>
  <c r="B25" i="4"/>
  <c r="L34" i="4" s="1"/>
  <c r="C16" i="4"/>
  <c r="C17" i="4"/>
  <c r="C21" i="4"/>
  <c r="C24" i="4"/>
  <c r="O37" i="4"/>
  <c r="P37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F14" i="1" s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H20" i="1" s="1"/>
  <c r="H22" i="1"/>
  <c r="L25" i="1"/>
  <c r="M14" i="1" s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7" i="1"/>
  <c r="M24" i="1"/>
  <c r="M21" i="1"/>
  <c r="M17" i="1"/>
  <c r="M16" i="1"/>
  <c r="M15" i="1"/>
  <c r="K24" i="1"/>
  <c r="K17" i="1"/>
  <c r="K16" i="1"/>
  <c r="H21" i="1"/>
  <c r="H17" i="1"/>
  <c r="C24" i="1"/>
  <c r="C21" i="1"/>
  <c r="C17" i="1"/>
  <c r="C16" i="1"/>
  <c r="C15" i="1"/>
  <c r="E45" i="1"/>
  <c r="F45" i="1" s="1"/>
  <c r="E42" i="1"/>
  <c r="F42" i="1" s="1"/>
  <c r="E34" i="1"/>
  <c r="E41" i="1"/>
  <c r="E35" i="1"/>
  <c r="E36" i="1"/>
  <c r="E37" i="1"/>
  <c r="F37" i="1" s="1"/>
  <c r="E38" i="1"/>
  <c r="F38" i="1" s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C42" i="1" s="1"/>
  <c r="B34" i="1"/>
  <c r="B41" i="1"/>
  <c r="B35" i="1"/>
  <c r="B36" i="1"/>
  <c r="B37" i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F15" i="1"/>
  <c r="F16" i="1"/>
  <c r="F17" i="1"/>
  <c r="F18" i="1"/>
  <c r="F19" i="1"/>
  <c r="F21" i="1"/>
  <c r="P16" i="1"/>
  <c r="P16" i="5"/>
  <c r="P16" i="4"/>
  <c r="F22" i="1"/>
  <c r="F23" i="1"/>
  <c r="F24" i="1"/>
  <c r="C22" i="1"/>
  <c r="C23" i="1"/>
  <c r="F22" i="6"/>
  <c r="C22" i="6"/>
  <c r="M18" i="6"/>
  <c r="M13" i="6"/>
  <c r="P19" i="6"/>
  <c r="Z21" i="6"/>
  <c r="H22" i="6"/>
  <c r="K22" i="6"/>
  <c r="L35" i="5"/>
  <c r="H22" i="5"/>
  <c r="P21" i="4"/>
  <c r="H22" i="4"/>
  <c r="K22" i="4"/>
  <c r="Z21" i="4"/>
  <c r="K21" i="1"/>
  <c r="H16" i="1"/>
  <c r="H24" i="1"/>
  <c r="Z18" i="6"/>
  <c r="C20" i="6"/>
  <c r="C13" i="6"/>
  <c r="F14" i="6"/>
  <c r="K15" i="6"/>
  <c r="R16" i="6"/>
  <c r="U16" i="6"/>
  <c r="U13" i="6"/>
  <c r="K19" i="6"/>
  <c r="K14" i="6"/>
  <c r="K18" i="6"/>
  <c r="K21" i="6"/>
  <c r="K13" i="6"/>
  <c r="F13" i="6"/>
  <c r="W19" i="6"/>
  <c r="W18" i="6"/>
  <c r="K24" i="6"/>
  <c r="H14" i="5"/>
  <c r="H24" i="5"/>
  <c r="K21" i="5"/>
  <c r="P15" i="5"/>
  <c r="P19" i="5"/>
  <c r="W18" i="5"/>
  <c r="R16" i="5"/>
  <c r="H13" i="5"/>
  <c r="H20" i="5"/>
  <c r="K19" i="5"/>
  <c r="F23" i="7"/>
  <c r="AE21" i="5"/>
  <c r="AE20" i="5"/>
  <c r="F21" i="5"/>
  <c r="P21" i="5"/>
  <c r="C43" i="6"/>
  <c r="Z20" i="7"/>
  <c r="P15" i="4"/>
  <c r="C15" i="4"/>
  <c r="F15" i="4"/>
  <c r="P14" i="4"/>
  <c r="P13" i="4"/>
  <c r="H24" i="4"/>
  <c r="K24" i="4"/>
  <c r="C14" i="4"/>
  <c r="F20" i="4"/>
  <c r="K21" i="4"/>
  <c r="W17" i="4"/>
  <c r="O38" i="4"/>
  <c r="P38" i="4" s="1"/>
  <c r="Z17" i="4"/>
  <c r="C18" i="4"/>
  <c r="C20" i="4"/>
  <c r="W20" i="4"/>
  <c r="O36" i="4"/>
  <c r="P20" i="4"/>
  <c r="R17" i="7"/>
  <c r="P16" i="7"/>
  <c r="F44" i="1"/>
  <c r="F24" i="7"/>
  <c r="C22" i="7"/>
  <c r="C44" i="1"/>
  <c r="C43" i="4"/>
  <c r="C45" i="5"/>
  <c r="F45" i="5"/>
  <c r="R16" i="7"/>
  <c r="F37" i="5"/>
  <c r="F21" i="7"/>
  <c r="W20" i="7"/>
  <c r="F45" i="4"/>
  <c r="AB20" i="7"/>
  <c r="AB17" i="7"/>
  <c r="P13" i="1" l="1"/>
  <c r="P15" i="1"/>
  <c r="H13" i="1"/>
  <c r="K18" i="1"/>
  <c r="K14" i="1"/>
  <c r="C19" i="4"/>
  <c r="M14" i="6"/>
  <c r="H20" i="4"/>
  <c r="H19" i="6"/>
  <c r="C19" i="6"/>
  <c r="K20" i="6"/>
  <c r="P20" i="6"/>
  <c r="P18" i="6"/>
  <c r="H24" i="6"/>
  <c r="H18" i="6"/>
  <c r="H14" i="6"/>
  <c r="H13" i="6"/>
  <c r="H20" i="6"/>
  <c r="H15" i="6"/>
  <c r="C18" i="6"/>
  <c r="C25" i="6" s="1"/>
  <c r="P13" i="6"/>
  <c r="P14" i="6"/>
  <c r="K23" i="6"/>
  <c r="E39" i="7"/>
  <c r="H23" i="6"/>
  <c r="P14" i="5"/>
  <c r="P18" i="5"/>
  <c r="P13" i="5"/>
  <c r="P25" i="5" s="1"/>
  <c r="K22" i="5"/>
  <c r="K20" i="5"/>
  <c r="K14" i="5"/>
  <c r="K18" i="5"/>
  <c r="K13" i="5"/>
  <c r="K15" i="5"/>
  <c r="F20" i="5"/>
  <c r="F19" i="5"/>
  <c r="F25" i="5" s="1"/>
  <c r="M14" i="5"/>
  <c r="M13" i="5"/>
  <c r="M20" i="5"/>
  <c r="M19" i="5"/>
  <c r="M18" i="5"/>
  <c r="D45" i="7"/>
  <c r="H15" i="5"/>
  <c r="H19" i="5"/>
  <c r="H25" i="5" s="1"/>
  <c r="C13" i="5"/>
  <c r="C14" i="5"/>
  <c r="C20" i="5"/>
  <c r="D46" i="5"/>
  <c r="H13" i="4"/>
  <c r="E34" i="7"/>
  <c r="C13" i="1"/>
  <c r="H19" i="1"/>
  <c r="F13" i="1"/>
  <c r="F25" i="1" s="1"/>
  <c r="K20" i="4"/>
  <c r="H18" i="4"/>
  <c r="O34" i="1"/>
  <c r="O40" i="1" s="1"/>
  <c r="P34" i="1" s="1"/>
  <c r="C18" i="1"/>
  <c r="D37" i="7"/>
  <c r="E25" i="7"/>
  <c r="O34" i="7" s="1"/>
  <c r="H19" i="4"/>
  <c r="H25" i="4" s="1"/>
  <c r="L35" i="4"/>
  <c r="L40" i="4" s="1"/>
  <c r="M35" i="4" s="1"/>
  <c r="K19" i="4"/>
  <c r="H15" i="4"/>
  <c r="F20" i="1"/>
  <c r="L36" i="1"/>
  <c r="C19" i="1"/>
  <c r="H14" i="1"/>
  <c r="C20" i="1"/>
  <c r="P19" i="4"/>
  <c r="P25" i="4" s="1"/>
  <c r="M14" i="4"/>
  <c r="F19" i="4"/>
  <c r="M20" i="4"/>
  <c r="M15" i="4"/>
  <c r="M13" i="4"/>
  <c r="M18" i="4"/>
  <c r="K18" i="4"/>
  <c r="K14" i="4"/>
  <c r="K15" i="4"/>
  <c r="B36" i="7"/>
  <c r="K13" i="4"/>
  <c r="F14" i="4"/>
  <c r="C13" i="4"/>
  <c r="C25" i="4" s="1"/>
  <c r="F13" i="4"/>
  <c r="E40" i="7"/>
  <c r="H15" i="1"/>
  <c r="L35" i="1"/>
  <c r="L40" i="1" s="1"/>
  <c r="M35" i="1" s="1"/>
  <c r="H18" i="1"/>
  <c r="E37" i="7"/>
  <c r="F37" i="7" s="1"/>
  <c r="U25" i="4"/>
  <c r="AB25" i="4"/>
  <c r="D38" i="7"/>
  <c r="S25" i="7"/>
  <c r="N37" i="7" s="1"/>
  <c r="W25" i="5"/>
  <c r="AA25" i="7"/>
  <c r="L38" i="7" s="1"/>
  <c r="M38" i="7" s="1"/>
  <c r="D43" i="7"/>
  <c r="E45" i="7"/>
  <c r="B46" i="6"/>
  <c r="D46" i="6"/>
  <c r="E46" i="6"/>
  <c r="B46" i="5"/>
  <c r="C43" i="5" s="1"/>
  <c r="K15" i="1"/>
  <c r="M18" i="1"/>
  <c r="R25" i="1"/>
  <c r="D46" i="4"/>
  <c r="E46" i="4"/>
  <c r="M19" i="1"/>
  <c r="C25" i="5"/>
  <c r="E46" i="5"/>
  <c r="F43" i="5" s="1"/>
  <c r="D44" i="7"/>
  <c r="P18" i="1"/>
  <c r="P14" i="1"/>
  <c r="P19" i="1"/>
  <c r="P20" i="1"/>
  <c r="D40" i="7"/>
  <c r="M20" i="1"/>
  <c r="K19" i="1"/>
  <c r="B40" i="7"/>
  <c r="J25" i="7"/>
  <c r="E46" i="1"/>
  <c r="F39" i="1" s="1"/>
  <c r="K13" i="1"/>
  <c r="K20" i="1"/>
  <c r="E41" i="7"/>
  <c r="M13" i="1"/>
  <c r="D39" i="7"/>
  <c r="B39" i="7"/>
  <c r="D35" i="7"/>
  <c r="C14" i="1"/>
  <c r="B25" i="7"/>
  <c r="C19" i="7" s="1"/>
  <c r="D25" i="7"/>
  <c r="N34" i="7" s="1"/>
  <c r="B34" i="7"/>
  <c r="B46" i="1"/>
  <c r="C40" i="1" s="1"/>
  <c r="D46" i="1"/>
  <c r="D34" i="7"/>
  <c r="N40" i="6"/>
  <c r="B44" i="7"/>
  <c r="C15" i="7"/>
  <c r="E36" i="7"/>
  <c r="D41" i="7"/>
  <c r="Q25" i="7"/>
  <c r="L37" i="7" s="1"/>
  <c r="M37" i="7" s="1"/>
  <c r="T25" i="7"/>
  <c r="O37" i="7" s="1"/>
  <c r="P37" i="7" s="1"/>
  <c r="R25" i="5"/>
  <c r="U25" i="5"/>
  <c r="Z25" i="5"/>
  <c r="AB25" i="5"/>
  <c r="AE25" i="5"/>
  <c r="X25" i="7"/>
  <c r="N39" i="7" s="1"/>
  <c r="Y25" i="7"/>
  <c r="O39" i="7" s="1"/>
  <c r="P39" i="7" s="1"/>
  <c r="D36" i="7"/>
  <c r="U25" i="1"/>
  <c r="W25" i="1"/>
  <c r="B45" i="7"/>
  <c r="E35" i="7"/>
  <c r="M25" i="6"/>
  <c r="R25" i="6"/>
  <c r="U25" i="6"/>
  <c r="W25" i="6"/>
  <c r="Z25" i="6"/>
  <c r="AB25" i="6"/>
  <c r="E44" i="7"/>
  <c r="F25" i="6"/>
  <c r="B41" i="7"/>
  <c r="AC25" i="7"/>
  <c r="N38" i="7" s="1"/>
  <c r="Z25" i="1"/>
  <c r="Z25" i="4"/>
  <c r="N40" i="5"/>
  <c r="O25" i="7"/>
  <c r="N40" i="1"/>
  <c r="C37" i="1"/>
  <c r="B38" i="7"/>
  <c r="C38" i="7" s="1"/>
  <c r="B37" i="7"/>
  <c r="C37" i="7" s="1"/>
  <c r="B46" i="4"/>
  <c r="C41" i="4" s="1"/>
  <c r="W25" i="4"/>
  <c r="AE25" i="4"/>
  <c r="M25" i="5"/>
  <c r="I25" i="7"/>
  <c r="N35" i="7" s="1"/>
  <c r="E43" i="7"/>
  <c r="F37" i="4"/>
  <c r="B35" i="7"/>
  <c r="AE25" i="1"/>
  <c r="R25" i="4"/>
  <c r="E38" i="7"/>
  <c r="F38" i="7" s="1"/>
  <c r="AB25" i="1"/>
  <c r="AE25" i="6"/>
  <c r="B43" i="7"/>
  <c r="P38" i="6"/>
  <c r="O40" i="6"/>
  <c r="P35" i="6" s="1"/>
  <c r="L40" i="6"/>
  <c r="M35" i="6" s="1"/>
  <c r="M38" i="6"/>
  <c r="AB25" i="7"/>
  <c r="V25" i="7"/>
  <c r="L39" i="7" s="1"/>
  <c r="M39" i="7" s="1"/>
  <c r="W25" i="7"/>
  <c r="L40" i="5"/>
  <c r="M34" i="5" s="1"/>
  <c r="O40" i="5"/>
  <c r="P34" i="5" s="1"/>
  <c r="R25" i="7"/>
  <c r="L25" i="7"/>
  <c r="M19" i="7" s="1"/>
  <c r="N40" i="4"/>
  <c r="O40" i="4"/>
  <c r="P21" i="7"/>
  <c r="U25" i="7"/>
  <c r="Z25" i="7"/>
  <c r="D42" i="7"/>
  <c r="E42" i="7"/>
  <c r="F42" i="7" s="1"/>
  <c r="AE21" i="7"/>
  <c r="AE25" i="7" s="1"/>
  <c r="G25" i="7"/>
  <c r="H24" i="7" s="1"/>
  <c r="B42" i="7"/>
  <c r="AD25" i="7"/>
  <c r="O38" i="7" s="1"/>
  <c r="P38" i="7" s="1"/>
  <c r="N25" i="7"/>
  <c r="N36" i="7" s="1"/>
  <c r="K25" i="6" l="1"/>
  <c r="H25" i="1"/>
  <c r="F13" i="7"/>
  <c r="P25" i="6"/>
  <c r="H25" i="6"/>
  <c r="F41" i="6"/>
  <c r="F40" i="6"/>
  <c r="C44" i="6"/>
  <c r="C40" i="6"/>
  <c r="M34" i="6"/>
  <c r="C41" i="6"/>
  <c r="P34" i="6"/>
  <c r="P36" i="6"/>
  <c r="M36" i="6"/>
  <c r="F39" i="6"/>
  <c r="F45" i="6"/>
  <c r="K22" i="7"/>
  <c r="K24" i="7"/>
  <c r="F44" i="6"/>
  <c r="K23" i="7"/>
  <c r="F34" i="6"/>
  <c r="F36" i="6"/>
  <c r="F35" i="6"/>
  <c r="H23" i="7"/>
  <c r="C34" i="6"/>
  <c r="C36" i="6"/>
  <c r="C35" i="6"/>
  <c r="C45" i="6"/>
  <c r="C39" i="6"/>
  <c r="F39" i="5"/>
  <c r="P36" i="5"/>
  <c r="K25" i="5"/>
  <c r="F35" i="5"/>
  <c r="F36" i="5"/>
  <c r="P35" i="5"/>
  <c r="F40" i="5"/>
  <c r="F34" i="5"/>
  <c r="F41" i="5"/>
  <c r="F18" i="7"/>
  <c r="F19" i="7"/>
  <c r="F20" i="7"/>
  <c r="F14" i="7"/>
  <c r="M36" i="5"/>
  <c r="H18" i="7"/>
  <c r="H22" i="7"/>
  <c r="C41" i="5"/>
  <c r="C39" i="5"/>
  <c r="C36" i="5"/>
  <c r="M35" i="5"/>
  <c r="M40" i="5" s="1"/>
  <c r="C40" i="5"/>
  <c r="C34" i="5"/>
  <c r="C35" i="5"/>
  <c r="F25" i="4"/>
  <c r="C25" i="1"/>
  <c r="F41" i="4"/>
  <c r="F40" i="4"/>
  <c r="C40" i="4"/>
  <c r="K25" i="4"/>
  <c r="M25" i="4"/>
  <c r="P34" i="4"/>
  <c r="P36" i="4"/>
  <c r="M36" i="4"/>
  <c r="F36" i="4"/>
  <c r="F39" i="4"/>
  <c r="M34" i="4"/>
  <c r="C36" i="4"/>
  <c r="C39" i="4"/>
  <c r="P35" i="4"/>
  <c r="F34" i="4"/>
  <c r="F35" i="4"/>
  <c r="C34" i="4"/>
  <c r="C35" i="4"/>
  <c r="M25" i="1"/>
  <c r="P25" i="1"/>
  <c r="P18" i="7"/>
  <c r="P19" i="7"/>
  <c r="K14" i="7"/>
  <c r="K19" i="7"/>
  <c r="H19" i="7"/>
  <c r="F41" i="1"/>
  <c r="F40" i="1"/>
  <c r="P14" i="7"/>
  <c r="P15" i="7"/>
  <c r="O36" i="7"/>
  <c r="P13" i="7"/>
  <c r="K20" i="7"/>
  <c r="K13" i="7"/>
  <c r="O35" i="7"/>
  <c r="K18" i="7"/>
  <c r="K15" i="7"/>
  <c r="F35" i="1"/>
  <c r="F36" i="1"/>
  <c r="F34" i="1"/>
  <c r="K25" i="1"/>
  <c r="P35" i="1"/>
  <c r="P36" i="1"/>
  <c r="P20" i="7"/>
  <c r="M13" i="7"/>
  <c r="M20" i="7"/>
  <c r="H20" i="7"/>
  <c r="C18" i="7"/>
  <c r="C20" i="7"/>
  <c r="C39" i="1"/>
  <c r="C41" i="1"/>
  <c r="M36" i="1"/>
  <c r="M14" i="7"/>
  <c r="M15" i="7"/>
  <c r="L36" i="7"/>
  <c r="M18" i="7"/>
  <c r="C13" i="7"/>
  <c r="L34" i="7"/>
  <c r="C14" i="7"/>
  <c r="M34" i="1"/>
  <c r="L35" i="7"/>
  <c r="H15" i="7"/>
  <c r="C34" i="1"/>
  <c r="C36" i="1"/>
  <c r="C35" i="1"/>
  <c r="H14" i="7"/>
  <c r="H13" i="7"/>
  <c r="D46" i="7"/>
  <c r="E46" i="7"/>
  <c r="F43" i="7" s="1"/>
  <c r="N40" i="7"/>
  <c r="B46" i="7"/>
  <c r="C39" i="7" s="1"/>
  <c r="C42" i="7"/>
  <c r="P40" i="5" l="1"/>
  <c r="P40" i="6"/>
  <c r="M40" i="6"/>
  <c r="F45" i="7"/>
  <c r="F44" i="7"/>
  <c r="F46" i="6"/>
  <c r="C44" i="7"/>
  <c r="C46" i="6"/>
  <c r="C45" i="7"/>
  <c r="F46" i="5"/>
  <c r="F25" i="7"/>
  <c r="C43" i="7"/>
  <c r="C46" i="5"/>
  <c r="P40" i="4"/>
  <c r="M40" i="4"/>
  <c r="C46" i="4"/>
  <c r="K25" i="7"/>
  <c r="F46" i="4"/>
  <c r="C25" i="7"/>
  <c r="O40" i="7"/>
  <c r="P36" i="7" s="1"/>
  <c r="M25" i="7"/>
  <c r="C40" i="7"/>
  <c r="F36" i="7"/>
  <c r="F40" i="7"/>
  <c r="M40" i="1"/>
  <c r="F46" i="1"/>
  <c r="P25" i="7"/>
  <c r="F35" i="7"/>
  <c r="F39" i="7"/>
  <c r="P40" i="1"/>
  <c r="F41" i="7"/>
  <c r="F34" i="7"/>
  <c r="C41" i="7"/>
  <c r="L40" i="7"/>
  <c r="M35" i="7" s="1"/>
  <c r="H25" i="7"/>
  <c r="C46" i="1"/>
  <c r="C34" i="7"/>
  <c r="C36" i="7"/>
  <c r="C35" i="7"/>
  <c r="P35" i="7" l="1"/>
  <c r="P34" i="7"/>
  <c r="F46" i="7"/>
  <c r="M36" i="7"/>
  <c r="M34" i="7"/>
  <c r="C46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<sst xmlns="http://schemas.openxmlformats.org/spreadsheetml/2006/main" count="457" uniqueCount="62">
  <si>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</si>
  <si>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</si>
  <si>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</si>
  <si>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</si>
  <si>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</si>
  <si>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</si>
  <si>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</si>
  <si>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</si>
  <si>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</si>
  <si>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</si>
  <si>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</si>
  <si>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</si>
  <si>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</si>
  <si>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</si>
  <si>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</si>
  <si>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</si>
  <si>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</si>
  <si>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</si>
  <si>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</si>
  <si>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</si>
  <si>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</si>
  <si>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</si>
  <si>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</si>
  <si>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</si>
  <si>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</si>
  <si>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</si>
  <si>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</si>
  <si>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</si>
  <si>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</si>
  <si>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</si>
  <si>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</si>
  <si>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</si>
  <si>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</si>
  <si>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</si>
  <si>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</si>
  <si>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</si>
  <si>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</si>
  <si>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</si>
  <si>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</si>
  <si>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</si>
  <si>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</si>
  <si>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</si>
  <si>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</si>
  <si>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</si>
  <si>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</si>
  <si>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</si>
  <si>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</si>
  <si>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</si>
  <si>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</si>
  <si>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</si>
  <si>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</si>
  <si>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</si>
  <si>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</si>
  <si>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</si>
  <si>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</si>
  <si>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</si>
  <si>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</si>
  <si>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</si>
  <si>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</si>
  <si>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</si>
  <si>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</si>
  <si>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Barcelona de Serveis Municipals SA (BSM)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</si>
</sst>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30000000}"/>
    <cellStyle name="Normal 3" xfId="45" xr:uid="{00000000-0005-0000-0000-000031000000}"/>
    <cellStyle name="Nota" xfId="17" builtinId="10" customBuiltin="1"/>
    <cellStyle name="Nota 2" xfId="46" xr:uid="{00000000-0005-0000-0000-000032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98-466D-9F9C-04140BBC2AF8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8-466D-9F9C-04140BBC2AF8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98-466D-9F9C-04140BBC2AF8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8-466D-9F9C-04140BBC2AF8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98-466D-9F9C-04140BBC2AF8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8-466D-9F9C-04140BBC2AF8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98-466D-9F9C-04140BBC2AF8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8-466D-9F9C-04140BBC2AF8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98-466D-9F9C-04140BBC2AF8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98-466D-9F9C-04140BBC2A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173</c:v>
                </c:pt>
                <c:pt idx="1">
                  <c:v>42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  <c:pt idx="6">
                  <c:v>309</c:v>
                </c:pt>
                <c:pt idx="7">
                  <c:v>186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98-466D-9F9C-04140BBC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31-4B5D-867A-6AE377A2F2C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31-4B5D-867A-6AE377A2F2C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31-4B5D-867A-6AE377A2F2C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31-4B5D-867A-6AE377A2F2C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31-4B5D-867A-6AE377A2F2C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31-4B5D-867A-6AE377A2F2C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31-4B5D-867A-6AE377A2F2C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31-4B5D-867A-6AE377A2F2C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31-4B5D-867A-6AE377A2F2C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31-4B5D-867A-6AE377A2F2C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285358389.04979998</c:v>
                </c:pt>
                <c:pt idx="1">
                  <c:v>2867907.1036</c:v>
                </c:pt>
                <c:pt idx="2">
                  <c:v>365682.48529999994</c:v>
                </c:pt>
                <c:pt idx="3">
                  <c:v>0</c:v>
                </c:pt>
                <c:pt idx="4">
                  <c:v>0</c:v>
                </c:pt>
                <c:pt idx="5">
                  <c:v>11094414.1209</c:v>
                </c:pt>
                <c:pt idx="6">
                  <c:v>28699250.025399998</c:v>
                </c:pt>
                <c:pt idx="7">
                  <c:v>2026957.9830999998</c:v>
                </c:pt>
                <c:pt idx="8">
                  <c:v>0</c:v>
                </c:pt>
                <c:pt idx="9">
                  <c:v>84700</c:v>
                </c:pt>
                <c:pt idx="10">
                  <c:v>62766.257400000002</c:v>
                </c:pt>
                <c:pt idx="11">
                  <c:v>1573000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31-4B5D-867A-6AE377A2F2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9-413A-BBDA-99D476C269A8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9-413A-BBDA-99D476C269A8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9-413A-BBDA-99D476C269A8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9-413A-BBDA-99D476C269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93</c:v>
                </c:pt>
                <c:pt idx="1">
                  <c:v>514</c:v>
                </c:pt>
                <c:pt idx="2">
                  <c:v>169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9-413A-BBDA-99D476C269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61-4795-BE2D-133EC32B5A07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61-4795-BE2D-133EC32B5A07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61-4795-BE2D-133EC32B5A07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61-4795-BE2D-133EC32B5A07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61-4795-BE2D-133EC32B5A07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61-4795-BE2D-133EC32B5A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20921396.399999999</c:v>
                </c:pt>
                <c:pt idx="1">
                  <c:v>275246548.83089995</c:v>
                </c:pt>
                <c:pt idx="2">
                  <c:v>35965121.794600002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61-4795-BE2D-133EC32B5A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4" zoomScale="70" zoomScaleNormal="70" workbookViewId="0">
      <selection activeCell="G19" sqref="G19:P19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45860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1</v>
      </c>
      <c r="C13" s="20">
        <f t="shared" ref="C13:C24" si="0">IF(B13,B13/$B$25,"")</f>
        <v>4.1666666666666664E-2</v>
      </c>
      <c r="D13" s="4">
        <v>225318.55</v>
      </c>
      <c r="E13" s="5">
        <f>D13*1.21</f>
        <v>272635.44549999997</v>
      </c>
      <c r="F13" s="21">
        <f t="shared" ref="F13:F24" si="1">IF(E13,E13/$E$25,"")</f>
        <v>7.395000051570029E-2</v>
      </c>
      <c r="G13" s="1">
        <v>75</v>
      </c>
      <c r="H13" s="20">
        <f t="shared" ref="H13:H24" si="2">IF(G13,G13/$G$25,"")</f>
        <v>0.42134831460674155</v>
      </c>
      <c r="I13" s="4">
        <v>171696824.62</v>
      </c>
      <c r="J13" s="5">
        <f>I13*1.21</f>
        <v>207753157.7902</v>
      </c>
      <c r="K13" s="21">
        <f t="shared" ref="K13:K24" si="3">IF(J13,J13/$J$25,"")</f>
        <v>0.97458593474756761</v>
      </c>
      <c r="L13" s="1">
        <v>17</v>
      </c>
      <c r="M13" s="20">
        <f t="shared" ref="M13:M24" si="4">IF(L13,L13/$L$25,"")</f>
        <v>0.35416666666666669</v>
      </c>
      <c r="N13" s="4">
        <v>4830049.6100000003</v>
      </c>
      <c r="O13" s="5">
        <f>N13*1.21</f>
        <v>5844360.0281000007</v>
      </c>
      <c r="P13" s="21">
        <f t="shared" ref="P13:P24" si="5">IF(O13,O13/$O$25,"")</f>
        <v>0.75324452825069943</v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>
        <v>1</v>
      </c>
      <c r="C14" s="20">
        <f t="shared" si="0"/>
        <v>4.1666666666666664E-2</v>
      </c>
      <c r="D14" s="6">
        <v>21947.46</v>
      </c>
      <c r="E14" s="7">
        <f>D14*1.21</f>
        <v>26556.426599999999</v>
      </c>
      <c r="F14" s="21">
        <f t="shared" si="1"/>
        <v>7.203200439192918E-3</v>
      </c>
      <c r="G14" s="2">
        <v>17</v>
      </c>
      <c r="H14" s="20">
        <f t="shared" si="2"/>
        <v>9.5505617977528087E-2</v>
      </c>
      <c r="I14" s="6">
        <v>367426.7</v>
      </c>
      <c r="J14" s="7">
        <f>I14*1.21</f>
        <v>444586.30700000003</v>
      </c>
      <c r="K14" s="21">
        <f t="shared" si="3"/>
        <v>2.085588330845592E-3</v>
      </c>
      <c r="L14" s="2">
        <v>6</v>
      </c>
      <c r="M14" s="20">
        <f t="shared" si="4"/>
        <v>0.125</v>
      </c>
      <c r="N14" s="6">
        <v>282908.37</v>
      </c>
      <c r="O14" s="7">
        <f>N14*1.21</f>
        <v>342319.12770000001</v>
      </c>
      <c r="P14" s="21">
        <f t="shared" si="5"/>
        <v>4.4119460234451777E-2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5.6179775280898875E-3</v>
      </c>
      <c r="I15" s="6">
        <v>17800</v>
      </c>
      <c r="J15" s="7">
        <f>I15*1.21</f>
        <v>21538</v>
      </c>
      <c r="K15" s="21">
        <f t="shared" si="3"/>
        <v>1.0103640342155738E-4</v>
      </c>
      <c r="L15" s="2">
        <v>1</v>
      </c>
      <c r="M15" s="20">
        <f t="shared" si="4"/>
        <v>2.0833333333333332E-2</v>
      </c>
      <c r="N15" s="6">
        <v>49535.06</v>
      </c>
      <c r="O15" s="7">
        <f>N15*1.21</f>
        <v>59937.422599999998</v>
      </c>
      <c r="P15" s="21">
        <f t="shared" si="5"/>
        <v>7.7249750860364525E-3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>
        <v>1</v>
      </c>
      <c r="C18" s="62">
        <f t="shared" si="0"/>
        <v>4.1666666666666664E-2</v>
      </c>
      <c r="D18" s="65">
        <v>386346.71</v>
      </c>
      <c r="E18" s="66">
        <f>D18*1.21</f>
        <v>467479.51910000003</v>
      </c>
      <c r="F18" s="63">
        <f t="shared" si="1"/>
        <v>0.12679976594798392</v>
      </c>
      <c r="G18" s="67">
        <v>5</v>
      </c>
      <c r="H18" s="62">
        <f t="shared" si="2"/>
        <v>2.8089887640449437E-2</v>
      </c>
      <c r="I18" s="65">
        <v>1154705</v>
      </c>
      <c r="J18" s="66">
        <f>I18*1.21</f>
        <v>1397193.05</v>
      </c>
      <c r="K18" s="63">
        <f t="shared" si="3"/>
        <v>6.5543393378027755E-3</v>
      </c>
      <c r="L18" s="67">
        <v>2</v>
      </c>
      <c r="M18" s="62">
        <f t="shared" si="4"/>
        <v>4.1666666666666664E-2</v>
      </c>
      <c r="N18" s="65">
        <v>8831.66</v>
      </c>
      <c r="O18" s="66">
        <f>N18*1.21</f>
        <v>10686.3086</v>
      </c>
      <c r="P18" s="63">
        <f t="shared" si="5"/>
        <v>1.3772942531682551E-3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>
        <v>18</v>
      </c>
      <c r="C19" s="20">
        <f t="shared" si="0"/>
        <v>0.75</v>
      </c>
      <c r="D19" s="6">
        <v>2302311.81</v>
      </c>
      <c r="E19" s="7">
        <v>2785797.3</v>
      </c>
      <c r="F19" s="21">
        <f t="shared" si="1"/>
        <v>0.75562336142252085</v>
      </c>
      <c r="G19" s="2">
        <v>27</v>
      </c>
      <c r="H19" s="20">
        <f t="shared" si="2"/>
        <v>0.15168539325842698</v>
      </c>
      <c r="I19" s="6">
        <v>2538993.67</v>
      </c>
      <c r="J19" s="7">
        <v>3072182.3406999996</v>
      </c>
      <c r="K19" s="21">
        <f t="shared" si="3"/>
        <v>1.4411842063309015E-2</v>
      </c>
      <c r="L19" s="2">
        <v>18</v>
      </c>
      <c r="M19" s="20">
        <f t="shared" si="4"/>
        <v>0.375</v>
      </c>
      <c r="N19" s="6">
        <v>1212191.49</v>
      </c>
      <c r="O19" s="7">
        <v>1466751.6933000002</v>
      </c>
      <c r="P19" s="21">
        <f t="shared" si="5"/>
        <v>0.18904083286598117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3</v>
      </c>
      <c r="C20" s="62">
        <f t="shared" si="0"/>
        <v>0.125</v>
      </c>
      <c r="D20" s="65">
        <v>110979.43</v>
      </c>
      <c r="E20" s="66">
        <v>134285.10999999999</v>
      </c>
      <c r="F20" s="21">
        <f t="shared" si="1"/>
        <v>3.642367167460208E-2</v>
      </c>
      <c r="G20" s="64">
        <v>53</v>
      </c>
      <c r="H20" s="62">
        <f t="shared" si="2"/>
        <v>0.29775280898876405</v>
      </c>
      <c r="I20" s="65">
        <v>398375.34</v>
      </c>
      <c r="J20" s="66">
        <v>482034.17</v>
      </c>
      <c r="K20" s="63">
        <f t="shared" si="3"/>
        <v>2.2612591170533738E-3</v>
      </c>
      <c r="L20" s="64">
        <v>4</v>
      </c>
      <c r="M20" s="62">
        <f t="shared" si="4"/>
        <v>8.3333333333333329E-2</v>
      </c>
      <c r="N20" s="65">
        <v>28810</v>
      </c>
      <c r="O20" s="66">
        <v>34860.1</v>
      </c>
      <c r="P20" s="63">
        <f t="shared" si="5"/>
        <v>4.4929093096628975E-3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24</v>
      </c>
      <c r="C25" s="17">
        <f t="shared" si="12"/>
        <v>1</v>
      </c>
      <c r="D25" s="18">
        <f t="shared" si="12"/>
        <v>3046903.9600000004</v>
      </c>
      <c r="E25" s="18">
        <f t="shared" si="12"/>
        <v>3686753.8011999996</v>
      </c>
      <c r="F25" s="19">
        <f t="shared" si="12"/>
        <v>1</v>
      </c>
      <c r="G25" s="16">
        <f t="shared" si="12"/>
        <v>178</v>
      </c>
      <c r="H25" s="17">
        <f t="shared" si="12"/>
        <v>1</v>
      </c>
      <c r="I25" s="18">
        <f t="shared" si="12"/>
        <v>176174125.32999998</v>
      </c>
      <c r="J25" s="18">
        <f t="shared" si="12"/>
        <v>213170691.65790001</v>
      </c>
      <c r="K25" s="19">
        <f t="shared" si="12"/>
        <v>0.99999999999999989</v>
      </c>
      <c r="L25" s="16">
        <f t="shared" si="12"/>
        <v>48</v>
      </c>
      <c r="M25" s="17">
        <f t="shared" si="12"/>
        <v>1</v>
      </c>
      <c r="N25" s="18">
        <f t="shared" si="12"/>
        <v>6412326.1900000004</v>
      </c>
      <c r="O25" s="18">
        <f t="shared" si="12"/>
        <v>7758914.6803000011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18" t="s">
        <v>55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19" t="s">
        <v>53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93</v>
      </c>
      <c r="C34" s="8">
        <f t="shared" ref="C34:C43" si="14">IF(B34,B34/$B$46,"")</f>
        <v>0.372</v>
      </c>
      <c r="D34" s="10">
        <f t="shared" ref="D34:D45" si="15">D13+I13+N13+S13+AC13+X13</f>
        <v>176752192.78000003</v>
      </c>
      <c r="E34" s="11">
        <f t="shared" ref="E34:E45" si="16">E13+J13+O13+T13+AD13+Y13</f>
        <v>213870153.2638</v>
      </c>
      <c r="F34" s="21">
        <f t="shared" ref="F34:F43" si="17">IF(E34,E34/$E$46,"")</f>
        <v>0.95215750594065929</v>
      </c>
      <c r="J34" s="143" t="s">
        <v>3</v>
      </c>
      <c r="K34" s="144"/>
      <c r="L34" s="54">
        <f>B25</f>
        <v>24</v>
      </c>
      <c r="M34" s="8">
        <f t="shared" ref="M34:M39" si="18">IF(L34,L34/$L$40,"")</f>
        <v>9.6000000000000002E-2</v>
      </c>
      <c r="N34" s="55">
        <f>D25</f>
        <v>3046903.9600000004</v>
      </c>
      <c r="O34" s="55">
        <f>E25</f>
        <v>3686753.8011999996</v>
      </c>
      <c r="P34" s="56">
        <f t="shared" ref="P34:P39" si="19">IF(O34,O34/$O$40,"")</f>
        <v>1.6413558651346454E-2</v>
      </c>
    </row>
    <row r="35" spans="1:33" s="24" customFormat="1" ht="30" customHeight="1" x14ac:dyDescent="0.3">
      <c r="A35" s="41" t="s">
        <v>18</v>
      </c>
      <c r="B35" s="12">
        <f t="shared" si="13"/>
        <v>24</v>
      </c>
      <c r="C35" s="8">
        <f t="shared" si="14"/>
        <v>9.6000000000000002E-2</v>
      </c>
      <c r="D35" s="13">
        <f t="shared" si="15"/>
        <v>672282.53</v>
      </c>
      <c r="E35" s="14">
        <f t="shared" si="16"/>
        <v>813461.86129999999</v>
      </c>
      <c r="F35" s="21">
        <f t="shared" si="17"/>
        <v>3.6215610510078361E-3</v>
      </c>
      <c r="J35" s="139" t="s">
        <v>1</v>
      </c>
      <c r="K35" s="140"/>
      <c r="L35" s="57">
        <f>G25</f>
        <v>178</v>
      </c>
      <c r="M35" s="8">
        <f t="shared" si="18"/>
        <v>0.71199999999999997</v>
      </c>
      <c r="N35" s="58">
        <f>I25</f>
        <v>176174125.32999998</v>
      </c>
      <c r="O35" s="58">
        <f>J25</f>
        <v>213170691.65790001</v>
      </c>
      <c r="P35" s="56">
        <f t="shared" si="19"/>
        <v>0.94904347806902101</v>
      </c>
    </row>
    <row r="36" spans="1:33" ht="30" customHeight="1" x14ac:dyDescent="0.3">
      <c r="A36" s="41" t="s">
        <v>19</v>
      </c>
      <c r="B36" s="12">
        <f t="shared" si="13"/>
        <v>2</v>
      </c>
      <c r="C36" s="8">
        <f t="shared" si="14"/>
        <v>8.0000000000000002E-3</v>
      </c>
      <c r="D36" s="13">
        <f t="shared" si="15"/>
        <v>67335.06</v>
      </c>
      <c r="E36" s="14">
        <f t="shared" si="16"/>
        <v>81475.422599999991</v>
      </c>
      <c r="F36" s="21">
        <f t="shared" si="17"/>
        <v>3.6273147044781258E-4</v>
      </c>
      <c r="G36" s="24"/>
      <c r="J36" s="139" t="s">
        <v>2</v>
      </c>
      <c r="K36" s="140"/>
      <c r="L36" s="57">
        <f>L25</f>
        <v>48</v>
      </c>
      <c r="M36" s="8">
        <f t="shared" si="18"/>
        <v>0.192</v>
      </c>
      <c r="N36" s="58">
        <f>N25</f>
        <v>6412326.1900000004</v>
      </c>
      <c r="O36" s="58">
        <f>O25</f>
        <v>7758914.6803000011</v>
      </c>
      <c r="P36" s="56">
        <f t="shared" si="19"/>
        <v>3.4542963279632487E-2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8</v>
      </c>
      <c r="C39" s="8">
        <f t="shared" si="14"/>
        <v>3.2000000000000001E-2</v>
      </c>
      <c r="D39" s="13">
        <f t="shared" si="15"/>
        <v>1549883.3699999999</v>
      </c>
      <c r="E39" s="22">
        <f t="shared" si="16"/>
        <v>1875358.8777000001</v>
      </c>
      <c r="F39" s="21">
        <f t="shared" si="17"/>
        <v>8.3491642217696296E-3</v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63</v>
      </c>
      <c r="C40" s="8">
        <f t="shared" si="14"/>
        <v>0.252</v>
      </c>
      <c r="D40" s="13">
        <f t="shared" si="15"/>
        <v>6053496.9700000007</v>
      </c>
      <c r="E40" s="14">
        <f t="shared" si="16"/>
        <v>7324731.3339999998</v>
      </c>
      <c r="F40" s="21">
        <f t="shared" si="17"/>
        <v>3.2609963626221046E-2</v>
      </c>
      <c r="G40" s="24"/>
      <c r="J40" s="141" t="s">
        <v>0</v>
      </c>
      <c r="K40" s="142"/>
      <c r="L40" s="79">
        <f>SUM(L34:L39)</f>
        <v>250</v>
      </c>
      <c r="M40" s="17">
        <f>SUM(M34:M39)</f>
        <v>1</v>
      </c>
      <c r="N40" s="80">
        <f>SUM(N34:N39)</f>
        <v>185633355.47999999</v>
      </c>
      <c r="O40" s="81">
        <f>SUM(O34:O39)</f>
        <v>224616360.13940001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60</v>
      </c>
      <c r="C41" s="8">
        <f t="shared" si="14"/>
        <v>0.24</v>
      </c>
      <c r="D41" s="13">
        <f t="shared" si="15"/>
        <v>538164.77</v>
      </c>
      <c r="E41" s="14">
        <f t="shared" si="16"/>
        <v>651179.38</v>
      </c>
      <c r="F41" s="21">
        <f t="shared" si="17"/>
        <v>2.8990736898944903E-3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250</v>
      </c>
      <c r="C46" s="17">
        <f>SUM(C34:C45)</f>
        <v>1</v>
      </c>
      <c r="D46" s="18">
        <f>SUM(D34:D45)</f>
        <v>185633355.48000005</v>
      </c>
      <c r="E46" s="18">
        <f>SUM(E34:E45)</f>
        <v>224616360.13939998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70" zoomScaleNormal="7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45608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de Serveis Municipals SA (BSM)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3</v>
      </c>
      <c r="C13" s="20">
        <f t="shared" ref="C13:C21" si="0">IF(B13,B13/$B$25,"")</f>
        <v>9.0909090909090912E-2</v>
      </c>
      <c r="D13" s="4">
        <v>6130601.9800000004</v>
      </c>
      <c r="E13" s="5">
        <f>D13*1.21</f>
        <v>7418028.3958000001</v>
      </c>
      <c r="F13" s="21">
        <f t="shared" ref="F13:F24" si="1">IF(E13,E13/$E$25,"")</f>
        <v>0.67768029850077538</v>
      </c>
      <c r="G13" s="1">
        <v>19</v>
      </c>
      <c r="H13" s="20">
        <f t="shared" ref="H13:H21" si="2">IF(G13,G13/$G$25,"")</f>
        <v>0.152</v>
      </c>
      <c r="I13" s="4">
        <v>11059618.16</v>
      </c>
      <c r="J13" s="5">
        <f>I13*1.21</f>
        <v>13382137.9736</v>
      </c>
      <c r="K13" s="21">
        <f t="shared" ref="K13:K21" si="3">IF(J13,J13/$J$25,"")</f>
        <v>0.60546104336377615</v>
      </c>
      <c r="L13" s="1">
        <v>10</v>
      </c>
      <c r="M13" s="20">
        <f t="shared" ref="M13:M21" si="4">IF(L13,L13/$L$25,"")</f>
        <v>0.23809523809523808</v>
      </c>
      <c r="N13" s="4">
        <v>2441241.6800000002</v>
      </c>
      <c r="O13" s="5">
        <f>N13*1.21</f>
        <v>2953902.4328000001</v>
      </c>
      <c r="P13" s="21">
        <f t="shared" ref="P13:P21" si="5">IF(O13,O13/$O$25,"")</f>
        <v>0.80434009655982153</v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>
        <v>1</v>
      </c>
      <c r="C14" s="20">
        <f t="shared" si="0"/>
        <v>3.0303030303030304E-2</v>
      </c>
      <c r="D14" s="6">
        <v>445578.84</v>
      </c>
      <c r="E14" s="7">
        <f>D14*1.21</f>
        <v>539150.39639999997</v>
      </c>
      <c r="F14" s="21">
        <f t="shared" si="1"/>
        <v>4.9254543400781864E-2</v>
      </c>
      <c r="G14" s="2">
        <v>2</v>
      </c>
      <c r="H14" s="20">
        <f t="shared" si="2"/>
        <v>1.6E-2</v>
      </c>
      <c r="I14" s="6">
        <v>75280</v>
      </c>
      <c r="J14" s="7">
        <f>I14*1.21</f>
        <v>91088.8</v>
      </c>
      <c r="K14" s="21">
        <f t="shared" si="3"/>
        <v>4.1212188960803205E-3</v>
      </c>
      <c r="L14" s="2">
        <v>2</v>
      </c>
      <c r="M14" s="20">
        <f t="shared" si="4"/>
        <v>4.7619047619047616E-2</v>
      </c>
      <c r="N14" s="6">
        <v>303175.53999999998</v>
      </c>
      <c r="O14" s="7">
        <f>N14*1.21</f>
        <v>366842.40339999995</v>
      </c>
      <c r="P14" s="21">
        <f t="shared" si="5"/>
        <v>9.9890250570429384E-2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2.4E-2</v>
      </c>
      <c r="I15" s="6">
        <v>104630</v>
      </c>
      <c r="J15" s="7">
        <f>I15*1.21</f>
        <v>126602.3</v>
      </c>
      <c r="K15" s="21">
        <f t="shared" si="3"/>
        <v>5.7279906096823052E-3</v>
      </c>
      <c r="L15" s="2">
        <v>1</v>
      </c>
      <c r="M15" s="20">
        <f t="shared" si="4"/>
        <v>2.3809523809523808E-2</v>
      </c>
      <c r="N15" s="6">
        <v>33105</v>
      </c>
      <c r="O15" s="7">
        <f>N15*1.21</f>
        <v>40057.049999999996</v>
      </c>
      <c r="P15" s="21">
        <f t="shared" si="5"/>
        <v>1.090743252286799E-2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13</v>
      </c>
      <c r="H18" s="62">
        <f t="shared" si="2"/>
        <v>0.104</v>
      </c>
      <c r="I18" s="65">
        <v>1643666.17</v>
      </c>
      <c r="J18" s="66">
        <f>I18*1.21</f>
        <v>1988836.0656999999</v>
      </c>
      <c r="K18" s="63">
        <f t="shared" si="3"/>
        <v>8.9982838451806171E-2</v>
      </c>
      <c r="L18" s="67">
        <v>1</v>
      </c>
      <c r="M18" s="62">
        <f t="shared" si="4"/>
        <v>2.3809523809523808E-2</v>
      </c>
      <c r="N18" s="65">
        <v>30000</v>
      </c>
      <c r="O18" s="66">
        <f>N18*1.21</f>
        <v>36300</v>
      </c>
      <c r="P18" s="63">
        <f t="shared" si="5"/>
        <v>9.8843973927213325E-3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>
        <v>27</v>
      </c>
      <c r="C19" s="20">
        <f t="shared" si="0"/>
        <v>0.81818181818181823</v>
      </c>
      <c r="D19" s="6">
        <v>2390891.7200000002</v>
      </c>
      <c r="E19" s="7">
        <f>D19*1.21</f>
        <v>2892978.9812000003</v>
      </c>
      <c r="F19" s="21">
        <f t="shared" si="1"/>
        <v>0.26429055740014501</v>
      </c>
      <c r="G19" s="2">
        <v>47</v>
      </c>
      <c r="H19" s="20">
        <f t="shared" si="2"/>
        <v>0.376</v>
      </c>
      <c r="I19" s="65">
        <v>5039926.75</v>
      </c>
      <c r="J19" s="66">
        <f>I19*1.21</f>
        <v>6098311.3674999997</v>
      </c>
      <c r="K19" s="21">
        <f t="shared" si="3"/>
        <v>0.27591181398725662</v>
      </c>
      <c r="L19" s="2">
        <v>20</v>
      </c>
      <c r="M19" s="20">
        <f t="shared" si="4"/>
        <v>0.47619047619047616</v>
      </c>
      <c r="N19" s="6">
        <v>165572.57999999999</v>
      </c>
      <c r="O19" s="7">
        <f>N19*1.21</f>
        <v>200342.82179999998</v>
      </c>
      <c r="P19" s="21">
        <f t="shared" si="5"/>
        <v>5.4552839268604804E-2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6.0606060606060608E-2</v>
      </c>
      <c r="D20" s="65">
        <v>79379</v>
      </c>
      <c r="E20" s="66">
        <f>D20*1.21</f>
        <v>96048.59</v>
      </c>
      <c r="F20" s="21">
        <f t="shared" si="1"/>
        <v>8.7746006982976649E-3</v>
      </c>
      <c r="G20" s="64">
        <v>41</v>
      </c>
      <c r="H20" s="62">
        <f t="shared" si="2"/>
        <v>0.32800000000000001</v>
      </c>
      <c r="I20" s="65">
        <v>343319.48</v>
      </c>
      <c r="J20" s="66">
        <f>I20*1.21</f>
        <v>415416.57079999999</v>
      </c>
      <c r="K20" s="21">
        <f t="shared" si="3"/>
        <v>1.8795094691398374E-2</v>
      </c>
      <c r="L20" s="64">
        <v>8</v>
      </c>
      <c r="M20" s="62">
        <f t="shared" si="4"/>
        <v>0.19047619047619047</v>
      </c>
      <c r="N20" s="65">
        <v>61991.59</v>
      </c>
      <c r="O20" s="66">
        <f>N20*1.21</f>
        <v>75009.823899999988</v>
      </c>
      <c r="P20" s="63">
        <f t="shared" si="5"/>
        <v>2.0424983685554992E-2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33</v>
      </c>
      <c r="C25" s="17">
        <f t="shared" si="32"/>
        <v>1</v>
      </c>
      <c r="D25" s="18">
        <f t="shared" si="32"/>
        <v>9046451.540000001</v>
      </c>
      <c r="E25" s="18">
        <f t="shared" si="32"/>
        <v>10946206.363400001</v>
      </c>
      <c r="F25" s="19">
        <f t="shared" si="32"/>
        <v>0.99999999999999989</v>
      </c>
      <c r="G25" s="16">
        <f t="shared" si="32"/>
        <v>125</v>
      </c>
      <c r="H25" s="17">
        <f t="shared" si="32"/>
        <v>1</v>
      </c>
      <c r="I25" s="18">
        <f t="shared" si="32"/>
        <v>18266440.559999999</v>
      </c>
      <c r="J25" s="18">
        <f t="shared" si="32"/>
        <v>22102393.077600002</v>
      </c>
      <c r="K25" s="19">
        <f t="shared" si="32"/>
        <v>1</v>
      </c>
      <c r="L25" s="16">
        <f t="shared" si="32"/>
        <v>42</v>
      </c>
      <c r="M25" s="17">
        <f t="shared" si="32"/>
        <v>1</v>
      </c>
      <c r="N25" s="18">
        <f t="shared" si="32"/>
        <v>3035086.39</v>
      </c>
      <c r="O25" s="18">
        <f t="shared" si="32"/>
        <v>3672454.5318999998</v>
      </c>
      <c r="P25" s="19">
        <f t="shared" si="32"/>
        <v>0.99999999999999989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32</v>
      </c>
      <c r="C34" s="8">
        <f t="shared" ref="C34:C45" si="34">IF(B34,B34/$B$46,"")</f>
        <v>0.16</v>
      </c>
      <c r="D34" s="10">
        <f t="shared" ref="D34:D45" si="35">D13+I13+N13+S13+AC13+X13</f>
        <v>19631461.82</v>
      </c>
      <c r="E34" s="11">
        <f t="shared" ref="E34:E45" si="36">E13+J13+O13+T13+AD13+Y13</f>
        <v>23754068.802200001</v>
      </c>
      <c r="F34" s="21">
        <f t="shared" ref="F34:F42" si="37">IF(E34,E34/$E$46,"")</f>
        <v>0.64687873119683359</v>
      </c>
      <c r="J34" s="143" t="s">
        <v>3</v>
      </c>
      <c r="K34" s="144"/>
      <c r="L34" s="54">
        <f>B25</f>
        <v>33</v>
      </c>
      <c r="M34" s="8">
        <f t="shared" ref="M34:M39" si="38">IF(L34,L34/$L$40,"")</f>
        <v>0.16500000000000001</v>
      </c>
      <c r="N34" s="55">
        <f>D25</f>
        <v>9046451.540000001</v>
      </c>
      <c r="O34" s="55">
        <f>E25</f>
        <v>10946206.363400001</v>
      </c>
      <c r="P34" s="56">
        <f t="shared" ref="P34:P39" si="39">IF(O34,O34/$O$40,"")</f>
        <v>0.2980907457470654</v>
      </c>
    </row>
    <row r="35" spans="1:33" s="24" customFormat="1" ht="30" customHeight="1" x14ac:dyDescent="0.3">
      <c r="A35" s="41" t="s">
        <v>18</v>
      </c>
      <c r="B35" s="12">
        <f t="shared" si="33"/>
        <v>5</v>
      </c>
      <c r="C35" s="8">
        <f t="shared" si="34"/>
        <v>2.5000000000000001E-2</v>
      </c>
      <c r="D35" s="13">
        <f t="shared" si="35"/>
        <v>824034.38</v>
      </c>
      <c r="E35" s="14">
        <f t="shared" si="36"/>
        <v>997081.59979999997</v>
      </c>
      <c r="F35" s="21">
        <f t="shared" si="37"/>
        <v>2.7152858971200618E-2</v>
      </c>
      <c r="J35" s="139" t="s">
        <v>1</v>
      </c>
      <c r="K35" s="140"/>
      <c r="L35" s="57">
        <f>G25</f>
        <v>125</v>
      </c>
      <c r="M35" s="8">
        <f t="shared" si="38"/>
        <v>0.625</v>
      </c>
      <c r="N35" s="58">
        <f>I25</f>
        <v>18266440.559999999</v>
      </c>
      <c r="O35" s="58">
        <f>J25</f>
        <v>22102393.077600002</v>
      </c>
      <c r="P35" s="56">
        <f t="shared" si="39"/>
        <v>0.60189974650268707</v>
      </c>
    </row>
    <row r="36" spans="1:33" ht="30" customHeight="1" x14ac:dyDescent="0.3">
      <c r="A36" s="41" t="s">
        <v>19</v>
      </c>
      <c r="B36" s="12">
        <f t="shared" si="33"/>
        <v>4</v>
      </c>
      <c r="C36" s="8">
        <f t="shared" si="34"/>
        <v>0.02</v>
      </c>
      <c r="D36" s="13">
        <f t="shared" si="35"/>
        <v>137735</v>
      </c>
      <c r="E36" s="14">
        <f t="shared" si="36"/>
        <v>166659.35</v>
      </c>
      <c r="F36" s="21">
        <f t="shared" si="37"/>
        <v>4.5385230533686195E-3</v>
      </c>
      <c r="G36" s="24"/>
      <c r="J36" s="139" t="s">
        <v>2</v>
      </c>
      <c r="K36" s="140"/>
      <c r="L36" s="57">
        <f>L25</f>
        <v>42</v>
      </c>
      <c r="M36" s="8">
        <f t="shared" si="38"/>
        <v>0.21</v>
      </c>
      <c r="N36" s="58">
        <f>N25</f>
        <v>3035086.39</v>
      </c>
      <c r="O36" s="58">
        <f>O25</f>
        <v>3672454.5318999998</v>
      </c>
      <c r="P36" s="56">
        <f t="shared" si="39"/>
        <v>0.1000095077502475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14</v>
      </c>
      <c r="C39" s="8">
        <f t="shared" si="34"/>
        <v>7.0000000000000007E-2</v>
      </c>
      <c r="D39" s="13">
        <f t="shared" si="35"/>
        <v>1673666.17</v>
      </c>
      <c r="E39" s="22">
        <f t="shared" si="36"/>
        <v>2025136.0656999999</v>
      </c>
      <c r="F39" s="21">
        <f t="shared" si="37"/>
        <v>5.5149181371388266E-2</v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94</v>
      </c>
      <c r="C40" s="8">
        <f t="shared" si="34"/>
        <v>0.47</v>
      </c>
      <c r="D40" s="73">
        <f t="shared" si="35"/>
        <v>7596391.0500000007</v>
      </c>
      <c r="E40" s="74">
        <f t="shared" si="36"/>
        <v>9191633.1704999991</v>
      </c>
      <c r="F40" s="21">
        <f t="shared" si="37"/>
        <v>0.25030962284697461</v>
      </c>
      <c r="G40" s="24"/>
      <c r="J40" s="141" t="s">
        <v>0</v>
      </c>
      <c r="K40" s="142"/>
      <c r="L40" s="79">
        <f>SUM(L34:L39)</f>
        <v>200</v>
      </c>
      <c r="M40" s="17">
        <f>SUM(M34:M39)</f>
        <v>1</v>
      </c>
      <c r="N40" s="80">
        <f>SUM(N34:N39)</f>
        <v>30347978.490000002</v>
      </c>
      <c r="O40" s="81">
        <f>SUM(O34:O39)</f>
        <v>36721053.972900003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51</v>
      </c>
      <c r="C41" s="8">
        <f t="shared" si="34"/>
        <v>0.255</v>
      </c>
      <c r="D41" s="13">
        <f t="shared" si="35"/>
        <v>484690.06999999995</v>
      </c>
      <c r="E41" s="14">
        <f t="shared" si="36"/>
        <v>586474.98469999991</v>
      </c>
      <c r="F41" s="21">
        <f t="shared" si="37"/>
        <v>1.5971082560234141E-2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200</v>
      </c>
      <c r="C46" s="17">
        <f>SUM(C34:C45)</f>
        <v>1</v>
      </c>
      <c r="D46" s="18">
        <f>SUM(D34:D45)</f>
        <v>30347978.489999998</v>
      </c>
      <c r="E46" s="18">
        <f>SUM(E34:E45)</f>
        <v>36721053.972900003</v>
      </c>
      <c r="F46" s="19">
        <f>SUM(F34:F45)</f>
        <v>0.99999999999999978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 E13:E20 J13:J20 O13:O20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J13" sqref="J13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de Serveis Municipals SA (BSM)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2</v>
      </c>
      <c r="C13" s="20">
        <f t="shared" ref="C13:C23" si="0">IF(B13,B13/$B$25,"")</f>
        <v>0.13333333333333333</v>
      </c>
      <c r="D13" s="4">
        <v>1728498.49</v>
      </c>
      <c r="E13" s="5">
        <f>D13*1.21</f>
        <v>2091483.1728999999</v>
      </c>
      <c r="F13" s="21">
        <f t="shared" ref="F13:F24" si="1">IF(E13,E13/$E$25,"")</f>
        <v>0.60861305368642937</v>
      </c>
      <c r="G13" s="1">
        <v>16</v>
      </c>
      <c r="H13" s="20">
        <f t="shared" ref="H13:H23" si="2">IF(G13,G13/$G$25,"")</f>
        <v>0.15238095238095239</v>
      </c>
      <c r="I13" s="4">
        <v>3949769.84</v>
      </c>
      <c r="J13" s="5">
        <f>I13*1.21</f>
        <v>4779221.5063999994</v>
      </c>
      <c r="K13" s="21">
        <f t="shared" ref="K13:K23" si="3">IF(J13,J13/$J$25,"")</f>
        <v>0.52215450478087011</v>
      </c>
      <c r="L13" s="1">
        <v>6</v>
      </c>
      <c r="M13" s="20">
        <f t="shared" ref="M13:M23" si="4">IF(L13,L13/$L$25,"")</f>
        <v>0.15384615384615385</v>
      </c>
      <c r="N13" s="4">
        <v>10179836.699999999</v>
      </c>
      <c r="O13" s="5">
        <f>N13*1.21</f>
        <v>12317602.407</v>
      </c>
      <c r="P13" s="21">
        <f t="shared" ref="P13:P23" si="5">IF(O13,O13/$O$25,"")</f>
        <v>0.69621444713550396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>
        <v>1</v>
      </c>
      <c r="C14" s="20">
        <f t="shared" si="0"/>
        <v>6.6666666666666666E-2</v>
      </c>
      <c r="D14" s="6">
        <v>450000</v>
      </c>
      <c r="E14" s="7">
        <f>D14*1.21</f>
        <v>544500</v>
      </c>
      <c r="F14" s="21">
        <f t="shared" si="1"/>
        <v>0.15844727417661397</v>
      </c>
      <c r="G14" s="2">
        <v>2</v>
      </c>
      <c r="H14" s="20">
        <f t="shared" si="2"/>
        <v>1.9047619047619049E-2</v>
      </c>
      <c r="I14" s="6">
        <v>26050</v>
      </c>
      <c r="J14" s="7">
        <f>I14*1.21</f>
        <v>31520.5</v>
      </c>
      <c r="K14" s="21">
        <f t="shared" si="3"/>
        <v>3.4437765744703922E-3</v>
      </c>
      <c r="L14" s="2">
        <v>4</v>
      </c>
      <c r="M14" s="20">
        <f t="shared" si="4"/>
        <v>0.10256410256410256</v>
      </c>
      <c r="N14" s="6">
        <v>105814.25</v>
      </c>
      <c r="O14" s="7">
        <f>N14*1.21</f>
        <v>128035.24249999999</v>
      </c>
      <c r="P14" s="21">
        <f t="shared" si="5"/>
        <v>7.236796790935556E-3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9.5238095238095247E-3</v>
      </c>
      <c r="I15" s="6">
        <v>49500</v>
      </c>
      <c r="J15" s="7">
        <f>I15*1.21</f>
        <v>59895</v>
      </c>
      <c r="K15" s="21">
        <f t="shared" si="3"/>
        <v>6.5438364850780965E-3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11</v>
      </c>
      <c r="H18" s="62">
        <f t="shared" si="2"/>
        <v>0.10476190476190476</v>
      </c>
      <c r="I18" s="65">
        <v>1890967.25</v>
      </c>
      <c r="J18" s="66">
        <f>I18*1.21</f>
        <v>2288070.3725000001</v>
      </c>
      <c r="K18" s="63">
        <f t="shared" si="3"/>
        <v>0.24998344409369283</v>
      </c>
      <c r="L18" s="67">
        <v>1</v>
      </c>
      <c r="M18" s="62">
        <f t="shared" si="4"/>
        <v>2.564102564102564E-2</v>
      </c>
      <c r="N18" s="65">
        <v>1259140</v>
      </c>
      <c r="O18" s="66">
        <f>N18*1.21</f>
        <v>1523559.4</v>
      </c>
      <c r="P18" s="63">
        <f t="shared" si="5"/>
        <v>8.6114491302812193E-2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>
        <v>10</v>
      </c>
      <c r="C19" s="20">
        <f t="shared" si="0"/>
        <v>0.66666666666666663</v>
      </c>
      <c r="D19" s="6">
        <v>588857.49</v>
      </c>
      <c r="E19" s="7">
        <f>D19*1.21</f>
        <v>712517.56290000002</v>
      </c>
      <c r="F19" s="21">
        <f t="shared" si="1"/>
        <v>0.20733969815329492</v>
      </c>
      <c r="G19" s="2">
        <v>42</v>
      </c>
      <c r="H19" s="20">
        <f t="shared" si="2"/>
        <v>0.4</v>
      </c>
      <c r="I19" s="6">
        <v>1365731.04</v>
      </c>
      <c r="J19" s="7">
        <f>I19*1.21</f>
        <v>1652534.5584</v>
      </c>
      <c r="K19" s="21">
        <f t="shared" si="3"/>
        <v>0.18054789107789199</v>
      </c>
      <c r="L19" s="2">
        <v>21</v>
      </c>
      <c r="M19" s="20">
        <f t="shared" si="4"/>
        <v>0.53846153846153844</v>
      </c>
      <c r="N19" s="6">
        <v>3035216.629999999</v>
      </c>
      <c r="O19" s="7">
        <f>N19*1.21</f>
        <v>3672612.1222999985</v>
      </c>
      <c r="P19" s="21">
        <f t="shared" si="5"/>
        <v>0.20758306152317127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0.13333333333333333</v>
      </c>
      <c r="D20" s="65">
        <v>72705.5</v>
      </c>
      <c r="E20" s="66">
        <f>D20*1.21</f>
        <v>87973.654999999999</v>
      </c>
      <c r="F20" s="21">
        <f t="shared" si="1"/>
        <v>2.5599973983661792E-2</v>
      </c>
      <c r="G20" s="64">
        <v>31</v>
      </c>
      <c r="H20" s="62">
        <f t="shared" si="2"/>
        <v>0.29523809523809524</v>
      </c>
      <c r="I20" s="65">
        <v>212351.81</v>
      </c>
      <c r="J20" s="66">
        <f>I20*1.21</f>
        <v>256945.69009999998</v>
      </c>
      <c r="K20" s="63">
        <f t="shared" si="3"/>
        <v>2.8072636807078215E-2</v>
      </c>
      <c r="L20" s="64">
        <v>7</v>
      </c>
      <c r="M20" s="62">
        <f t="shared" si="4"/>
        <v>0.17948717948717949</v>
      </c>
      <c r="N20" s="65">
        <v>41689.43</v>
      </c>
      <c r="O20" s="66">
        <f>N20*1.21</f>
        <v>50444.210299999999</v>
      </c>
      <c r="P20" s="63">
        <f t="shared" si="5"/>
        <v>2.8512032475770748E-3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>
        <v>2</v>
      </c>
      <c r="H22" s="20">
        <f t="shared" si="2"/>
        <v>1.9047619047619049E-2</v>
      </c>
      <c r="I22" s="6">
        <v>70000</v>
      </c>
      <c r="J22" s="7">
        <f>I22*1.21</f>
        <v>84700</v>
      </c>
      <c r="K22" s="21">
        <f t="shared" si="3"/>
        <v>9.2539101809185204E-3</v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15</v>
      </c>
      <c r="C25" s="17">
        <f t="shared" si="22"/>
        <v>1</v>
      </c>
      <c r="D25" s="18">
        <f t="shared" si="22"/>
        <v>2840061.4800000004</v>
      </c>
      <c r="E25" s="18">
        <f t="shared" si="22"/>
        <v>3436474.3907999997</v>
      </c>
      <c r="F25" s="19">
        <f t="shared" si="22"/>
        <v>1</v>
      </c>
      <c r="G25" s="16">
        <f t="shared" si="22"/>
        <v>105</v>
      </c>
      <c r="H25" s="17">
        <f t="shared" si="22"/>
        <v>1</v>
      </c>
      <c r="I25" s="18">
        <f t="shared" si="22"/>
        <v>7564369.9399999995</v>
      </c>
      <c r="J25" s="18">
        <f t="shared" si="22"/>
        <v>9152887.6273999978</v>
      </c>
      <c r="K25" s="19">
        <f t="shared" si="22"/>
        <v>1</v>
      </c>
      <c r="L25" s="16">
        <f t="shared" si="22"/>
        <v>39</v>
      </c>
      <c r="M25" s="17">
        <f t="shared" si="22"/>
        <v>1</v>
      </c>
      <c r="N25" s="18">
        <f t="shared" si="22"/>
        <v>14621697.009999998</v>
      </c>
      <c r="O25" s="18">
        <f t="shared" si="22"/>
        <v>17692253.382099997</v>
      </c>
      <c r="P25" s="19">
        <f t="shared" si="22"/>
        <v>1.0000000000000002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24</v>
      </c>
      <c r="C34" s="8">
        <f t="shared" ref="C34:C42" si="24">IF(B34,B34/$B$46,"")</f>
        <v>0.15094339622641509</v>
      </c>
      <c r="D34" s="10">
        <f t="shared" ref="D34:D45" si="25">D13+I13+N13+S13+AC13+X13</f>
        <v>15858105.029999999</v>
      </c>
      <c r="E34" s="11">
        <f t="shared" ref="E34:E45" si="26">E13+J13+O13+T13+AD13+Y13</f>
        <v>19188307.086300001</v>
      </c>
      <c r="F34" s="21">
        <f t="shared" ref="F34:F43" si="27">IF(E34,E34/$E$46,"")</f>
        <v>0.63366193753685629</v>
      </c>
      <c r="J34" s="143" t="s">
        <v>3</v>
      </c>
      <c r="K34" s="144"/>
      <c r="L34" s="54">
        <f>B25</f>
        <v>15</v>
      </c>
      <c r="M34" s="8">
        <f>IF(L34,L34/$L$40,"")</f>
        <v>9.4339622641509441E-2</v>
      </c>
      <c r="N34" s="55">
        <f>D25</f>
        <v>2840061.4800000004</v>
      </c>
      <c r="O34" s="55">
        <f>E25</f>
        <v>3436474.3907999997</v>
      </c>
      <c r="P34" s="56">
        <f>IF(O34,O34/$O$40,"")</f>
        <v>0.11348385300362658</v>
      </c>
    </row>
    <row r="35" spans="1:33" s="24" customFormat="1" ht="30" customHeight="1" x14ac:dyDescent="0.3">
      <c r="A35" s="41" t="s">
        <v>18</v>
      </c>
      <c r="B35" s="12">
        <f t="shared" si="23"/>
        <v>7</v>
      </c>
      <c r="C35" s="8">
        <f t="shared" si="24"/>
        <v>4.40251572327044E-2</v>
      </c>
      <c r="D35" s="13">
        <f t="shared" si="25"/>
        <v>581864.25</v>
      </c>
      <c r="E35" s="14">
        <f t="shared" si="26"/>
        <v>704055.74249999993</v>
      </c>
      <c r="F35" s="21">
        <f t="shared" si="27"/>
        <v>2.3250270277622803E-2</v>
      </c>
      <c r="J35" s="139" t="s">
        <v>1</v>
      </c>
      <c r="K35" s="140"/>
      <c r="L35" s="57">
        <f>G25</f>
        <v>105</v>
      </c>
      <c r="M35" s="8">
        <f>IF(L35,L35/$L$40,"")</f>
        <v>0.660377358490566</v>
      </c>
      <c r="N35" s="58">
        <f>I25</f>
        <v>7564369.9399999995</v>
      </c>
      <c r="O35" s="58">
        <f>J25</f>
        <v>9152887.6273999978</v>
      </c>
      <c r="P35" s="56">
        <f>IF(O35,O35/$O$40,"")</f>
        <v>0.302258895584194</v>
      </c>
    </row>
    <row r="36" spans="1:33" ht="30" customHeight="1" x14ac:dyDescent="0.3">
      <c r="A36" s="41" t="s">
        <v>19</v>
      </c>
      <c r="B36" s="12">
        <f t="shared" si="23"/>
        <v>1</v>
      </c>
      <c r="C36" s="8">
        <f t="shared" si="24"/>
        <v>6.2893081761006293E-3</v>
      </c>
      <c r="D36" s="13">
        <f t="shared" si="25"/>
        <v>49500</v>
      </c>
      <c r="E36" s="14">
        <f t="shared" si="26"/>
        <v>59895</v>
      </c>
      <c r="F36" s="21">
        <f t="shared" si="27"/>
        <v>1.9779327888632594E-3</v>
      </c>
      <c r="G36" s="24"/>
      <c r="J36" s="139" t="s">
        <v>2</v>
      </c>
      <c r="K36" s="140"/>
      <c r="L36" s="57">
        <f>L25</f>
        <v>39</v>
      </c>
      <c r="M36" s="8">
        <f>IF(L36,L36/$L$40,"")</f>
        <v>0.24528301886792453</v>
      </c>
      <c r="N36" s="58">
        <f>N25</f>
        <v>14621697.009999998</v>
      </c>
      <c r="O36" s="58">
        <f>O25</f>
        <v>17692253.382099997</v>
      </c>
      <c r="P36" s="56">
        <f>IF(O36,O36/$O$40,"")</f>
        <v>0.58425725141217932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12</v>
      </c>
      <c r="C39" s="8">
        <f t="shared" si="24"/>
        <v>7.5471698113207544E-2</v>
      </c>
      <c r="D39" s="13">
        <f t="shared" si="25"/>
        <v>3150107.25</v>
      </c>
      <c r="E39" s="22">
        <f t="shared" si="26"/>
        <v>3811629.7725</v>
      </c>
      <c r="F39" s="21">
        <f t="shared" si="27"/>
        <v>0.12587273572143179</v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73</v>
      </c>
      <c r="C40" s="8">
        <f t="shared" si="24"/>
        <v>0.45911949685534592</v>
      </c>
      <c r="D40" s="13">
        <f t="shared" si="25"/>
        <v>4989805.1599999992</v>
      </c>
      <c r="E40" s="14">
        <f t="shared" si="26"/>
        <v>6037664.2435999978</v>
      </c>
      <c r="F40" s="21">
        <f t="shared" si="27"/>
        <v>0.19938382294955717</v>
      </c>
      <c r="G40" s="24"/>
      <c r="J40" s="141" t="s">
        <v>0</v>
      </c>
      <c r="K40" s="142"/>
      <c r="L40" s="79">
        <f>SUM(L34:L39)</f>
        <v>159</v>
      </c>
      <c r="M40" s="17">
        <f>SUM(M34:M39)</f>
        <v>1</v>
      </c>
      <c r="N40" s="80">
        <f>SUM(N34:N39)</f>
        <v>25026128.43</v>
      </c>
      <c r="O40" s="81">
        <f>SUM(O34:O39)</f>
        <v>30281615.400299996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40</v>
      </c>
      <c r="C41" s="8">
        <f t="shared" si="24"/>
        <v>0.25157232704402516</v>
      </c>
      <c r="D41" s="13">
        <f t="shared" si="25"/>
        <v>326746.74</v>
      </c>
      <c r="E41" s="14">
        <f t="shared" si="26"/>
        <v>395363.55539999995</v>
      </c>
      <c r="F41" s="21">
        <f t="shared" si="27"/>
        <v>1.3056224054549056E-2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2</v>
      </c>
      <c r="C43" s="8">
        <f t="shared" ref="C43:C44" si="30">IF(B43,B43/$B$46,"")</f>
        <v>1.2578616352201259E-2</v>
      </c>
      <c r="D43" s="13">
        <f t="shared" si="25"/>
        <v>70000</v>
      </c>
      <c r="E43" s="14">
        <f t="shared" si="26"/>
        <v>84700</v>
      </c>
      <c r="F43" s="21">
        <f t="shared" si="27"/>
        <v>2.7970766711197608E-3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159</v>
      </c>
      <c r="C46" s="17">
        <f>SUM(C34:C45)</f>
        <v>1</v>
      </c>
      <c r="D46" s="18">
        <f>SUM(D34:D45)</f>
        <v>25026128.43</v>
      </c>
      <c r="E46" s="18">
        <f>SUM(E34:E45)</f>
        <v>30281615.400299996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D40" sqref="D40:E4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45860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de Serveis Municipals SA (BSM)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2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19</v>
      </c>
      <c r="H13" s="20">
        <f t="shared" ref="H13:H21" si="2">IF(G13,G13/$G$25,"")</f>
        <v>0.17924528301886791</v>
      </c>
      <c r="I13" s="4">
        <v>20179071.23</v>
      </c>
      <c r="J13" s="5">
        <f>I13*1.21</f>
        <v>24416676.188299999</v>
      </c>
      <c r="K13" s="21">
        <f t="shared" ref="K13:K21" si="3">IF(J13,J13/$J$25,"")</f>
        <v>0.7922199707604769</v>
      </c>
      <c r="L13" s="1">
        <v>5</v>
      </c>
      <c r="M13" s="20">
        <f>IF(L13,L13/$L$25,"")</f>
        <v>0.125</v>
      </c>
      <c r="N13" s="4">
        <v>3412548.52</v>
      </c>
      <c r="O13" s="5">
        <f>N13*1.21</f>
        <v>4129183.7091999999</v>
      </c>
      <c r="P13" s="21">
        <f>IF(O13,O13/$O$25,"")</f>
        <v>0.60354954203881739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3</v>
      </c>
      <c r="H14" s="20">
        <f t="shared" si="2"/>
        <v>2.8301886792452831E-2</v>
      </c>
      <c r="I14" s="6">
        <v>82550</v>
      </c>
      <c r="J14" s="7">
        <f>I14*1.21</f>
        <v>99885.5</v>
      </c>
      <c r="K14" s="21">
        <f t="shared" si="3"/>
        <v>3.2408705951268587E-3</v>
      </c>
      <c r="L14" s="2">
        <v>3</v>
      </c>
      <c r="M14" s="20">
        <f>IF(L14,L14/$L$25,"")</f>
        <v>7.4999999999999997E-2</v>
      </c>
      <c r="N14" s="6">
        <v>209440</v>
      </c>
      <c r="O14" s="7">
        <f>N14*1.21</f>
        <v>253422.4</v>
      </c>
      <c r="P14" s="21">
        <f>IF(O14,O14/$O$25,"")</f>
        <v>3.704193957793453E-2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2</v>
      </c>
      <c r="H15" s="20">
        <f t="shared" si="2"/>
        <v>1.8867924528301886E-2</v>
      </c>
      <c r="I15" s="6">
        <v>47646.87</v>
      </c>
      <c r="J15" s="7">
        <f>I15*1.21</f>
        <v>57652.712700000004</v>
      </c>
      <c r="K15" s="21">
        <f t="shared" si="3"/>
        <v>1.8705916406157733E-3</v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>
        <v>1</v>
      </c>
      <c r="C18" s="62">
        <f t="shared" si="0"/>
        <v>4.7619047619047616E-2</v>
      </c>
      <c r="D18" s="65">
        <v>79900</v>
      </c>
      <c r="E18" s="66">
        <f>D18*1.21</f>
        <v>96679</v>
      </c>
      <c r="F18" s="63">
        <f t="shared" si="1"/>
        <v>3.3899121120100274E-2</v>
      </c>
      <c r="G18" s="67">
        <v>10</v>
      </c>
      <c r="H18" s="62">
        <f t="shared" si="2"/>
        <v>9.4339622641509441E-2</v>
      </c>
      <c r="I18" s="65">
        <v>2643328</v>
      </c>
      <c r="J18" s="66">
        <f>I18*1.21</f>
        <v>3198426.88</v>
      </c>
      <c r="K18" s="63">
        <f t="shared" si="3"/>
        <v>0.1037756994364081</v>
      </c>
      <c r="L18" s="67">
        <v>2</v>
      </c>
      <c r="M18" s="62">
        <f>IF(L18,L18/$L$25,"")</f>
        <v>0.05</v>
      </c>
      <c r="N18" s="65">
        <v>72052.5</v>
      </c>
      <c r="O18" s="66">
        <f>N18*1.21</f>
        <v>87183.524999999994</v>
      </c>
      <c r="P18" s="63">
        <f>IF(O18,O18/$O$25,"")</f>
        <v>1.2743336284564208E-2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>
        <v>19</v>
      </c>
      <c r="C19" s="20">
        <f t="shared" si="0"/>
        <v>0.90476190476190477</v>
      </c>
      <c r="D19" s="6">
        <v>2237683.2599999998</v>
      </c>
      <c r="E19" s="7">
        <f>D19*1.21</f>
        <v>2707596.7445999999</v>
      </c>
      <c r="F19" s="21">
        <f t="shared" si="1"/>
        <v>0.94938042376922194</v>
      </c>
      <c r="G19" s="2">
        <v>39</v>
      </c>
      <c r="H19" s="20">
        <f t="shared" si="2"/>
        <v>0.36792452830188677</v>
      </c>
      <c r="I19" s="6">
        <v>938433.56</v>
      </c>
      <c r="J19" s="7">
        <v>1135504.6076</v>
      </c>
      <c r="K19" s="21">
        <f t="shared" si="3"/>
        <v>3.6842419504351506E-2</v>
      </c>
      <c r="L19" s="2">
        <v>21</v>
      </c>
      <c r="M19" s="20">
        <f>IF(L19,L19/$L$25,"")</f>
        <v>0.52500000000000002</v>
      </c>
      <c r="N19" s="6">
        <v>1902578.46</v>
      </c>
      <c r="O19" s="7">
        <v>2302119.9251000001</v>
      </c>
      <c r="P19" s="21">
        <f>IF(O19,O19/$O$25,"")</f>
        <v>0.3364934874214488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>
        <v>1</v>
      </c>
      <c r="C20" s="62">
        <f t="shared" si="0"/>
        <v>4.7619047619047616E-2</v>
      </c>
      <c r="D20" s="65">
        <v>39410</v>
      </c>
      <c r="E20" s="66">
        <f>D20*1.21</f>
        <v>47686.1</v>
      </c>
      <c r="F20" s="21">
        <f t="shared" si="1"/>
        <v>1.6720455110677747E-2</v>
      </c>
      <c r="G20" s="64">
        <v>25</v>
      </c>
      <c r="H20" s="62">
        <f t="shared" si="2"/>
        <v>0.23584905660377359</v>
      </c>
      <c r="I20" s="65">
        <v>228648.2</v>
      </c>
      <c r="J20" s="66">
        <f>I20*1.21</f>
        <v>276664.32199999999</v>
      </c>
      <c r="K20" s="63">
        <f t="shared" si="3"/>
        <v>8.9766108783608106E-3</v>
      </c>
      <c r="L20" s="64">
        <v>9</v>
      </c>
      <c r="M20" s="62">
        <f>IF(L20,L20/$L$25,"")</f>
        <v>0.22500000000000001</v>
      </c>
      <c r="N20" s="65">
        <v>57512.1</v>
      </c>
      <c r="O20" s="66">
        <f>N20*1.21</f>
        <v>69589.641000000003</v>
      </c>
      <c r="P20" s="63">
        <f>IF(O20,O20/$O$25,"")</f>
        <v>1.0171694677235145E-2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>
        <v>7</v>
      </c>
      <c r="H23" s="20">
        <f t="shared" si="11"/>
        <v>6.6037735849056603E-2</v>
      </c>
      <c r="I23" s="6">
        <v>51872.94</v>
      </c>
      <c r="J23" s="7">
        <f>I23*1.21</f>
        <v>62766.257400000002</v>
      </c>
      <c r="K23" s="21">
        <f t="shared" si="12"/>
        <v>2.0365049779379751E-3</v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>
        <v>1</v>
      </c>
      <c r="H24" s="62">
        <f t="shared" ref="H24" si="21">IF(G24,G24/$G$25,"")</f>
        <v>9.433962264150943E-3</v>
      </c>
      <c r="I24" s="65">
        <v>1300000</v>
      </c>
      <c r="J24" s="66">
        <f>I24*1.21</f>
        <v>1573000</v>
      </c>
      <c r="K24" s="63">
        <f t="shared" ref="K24" si="22">IF(J24,J24/$J$25,"")</f>
        <v>5.1037332206722186E-2</v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21</v>
      </c>
      <c r="C25" s="17">
        <f t="shared" si="30"/>
        <v>1</v>
      </c>
      <c r="D25" s="18">
        <f t="shared" si="30"/>
        <v>2356993.2599999998</v>
      </c>
      <c r="E25" s="18">
        <f t="shared" si="30"/>
        <v>2851961.8446</v>
      </c>
      <c r="F25" s="19">
        <f t="shared" si="30"/>
        <v>1</v>
      </c>
      <c r="G25" s="16">
        <f t="shared" si="30"/>
        <v>106</v>
      </c>
      <c r="H25" s="17">
        <f t="shared" si="30"/>
        <v>1</v>
      </c>
      <c r="I25" s="18">
        <f t="shared" si="30"/>
        <v>25471550.800000001</v>
      </c>
      <c r="J25" s="18">
        <f t="shared" si="30"/>
        <v>30820576.467999995</v>
      </c>
      <c r="K25" s="19">
        <f t="shared" si="30"/>
        <v>1</v>
      </c>
      <c r="L25" s="16">
        <f t="shared" si="30"/>
        <v>40</v>
      </c>
      <c r="M25" s="17">
        <f t="shared" si="30"/>
        <v>1</v>
      </c>
      <c r="N25" s="18">
        <f t="shared" si="30"/>
        <v>5654131.5800000001</v>
      </c>
      <c r="O25" s="18">
        <f t="shared" si="30"/>
        <v>6841499.2002999997</v>
      </c>
      <c r="P25" s="19">
        <f t="shared" si="30"/>
        <v>1.0000000000000002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24</v>
      </c>
      <c r="C34" s="8">
        <f t="shared" ref="C34:C45" si="32">IF(B34,B34/$B$46,"")</f>
        <v>0.1437125748502994</v>
      </c>
      <c r="D34" s="10">
        <f t="shared" ref="D34:D42" si="33">D13+I13+N13+S13+AC13+X13</f>
        <v>23591619.75</v>
      </c>
      <c r="E34" s="11">
        <f t="shared" ref="E34:E42" si="34">E13+J13+O13+T13+AD13+Y13</f>
        <v>28545859.897499997</v>
      </c>
      <c r="F34" s="21">
        <f t="shared" ref="F34:F42" si="35">IF(E34,E34/$E$46,"")</f>
        <v>0.70459183161912131</v>
      </c>
      <c r="J34" s="143" t="s">
        <v>3</v>
      </c>
      <c r="K34" s="144"/>
      <c r="L34" s="54">
        <f>B25</f>
        <v>21</v>
      </c>
      <c r="M34" s="8">
        <f t="shared" ref="M34:M39" si="36">IF(L34,L34/$L$40,"")</f>
        <v>0.12574850299401197</v>
      </c>
      <c r="N34" s="55">
        <f>D25</f>
        <v>2356993.2599999998</v>
      </c>
      <c r="O34" s="55">
        <f>E25</f>
        <v>2851961.8446</v>
      </c>
      <c r="P34" s="56">
        <f t="shared" ref="P34:P39" si="37">IF(O34,O34/$O$40,"")</f>
        <v>7.0394411904563012E-2</v>
      </c>
    </row>
    <row r="35" spans="1:33" s="24" customFormat="1" ht="30" customHeight="1" x14ac:dyDescent="0.3">
      <c r="A35" s="41" t="s">
        <v>18</v>
      </c>
      <c r="B35" s="12">
        <f t="shared" si="31"/>
        <v>6</v>
      </c>
      <c r="C35" s="8">
        <f t="shared" si="32"/>
        <v>3.5928143712574849E-2</v>
      </c>
      <c r="D35" s="13">
        <f t="shared" si="33"/>
        <v>291990</v>
      </c>
      <c r="E35" s="14">
        <f t="shared" si="34"/>
        <v>353307.9</v>
      </c>
      <c r="F35" s="21">
        <f t="shared" si="35"/>
        <v>8.7206292359161674E-3</v>
      </c>
      <c r="J35" s="139" t="s">
        <v>1</v>
      </c>
      <c r="K35" s="140"/>
      <c r="L35" s="57">
        <f>G25</f>
        <v>106</v>
      </c>
      <c r="M35" s="8">
        <f t="shared" si="36"/>
        <v>0.6347305389221557</v>
      </c>
      <c r="N35" s="58">
        <f>I25</f>
        <v>25471550.800000001</v>
      </c>
      <c r="O35" s="58">
        <f>J25</f>
        <v>30820576.467999995</v>
      </c>
      <c r="P35" s="56">
        <f t="shared" si="37"/>
        <v>0.76073821223536353</v>
      </c>
    </row>
    <row r="36" spans="1:33" ht="30" customHeight="1" x14ac:dyDescent="0.3">
      <c r="A36" s="41" t="s">
        <v>19</v>
      </c>
      <c r="B36" s="12">
        <f t="shared" si="31"/>
        <v>2</v>
      </c>
      <c r="C36" s="8">
        <f t="shared" si="32"/>
        <v>1.1976047904191617E-2</v>
      </c>
      <c r="D36" s="13">
        <f t="shared" si="33"/>
        <v>47646.87</v>
      </c>
      <c r="E36" s="14">
        <f t="shared" si="34"/>
        <v>57652.712700000004</v>
      </c>
      <c r="F36" s="21">
        <f t="shared" si="35"/>
        <v>1.4230305405044589E-3</v>
      </c>
      <c r="G36" s="24"/>
      <c r="J36" s="139" t="s">
        <v>2</v>
      </c>
      <c r="K36" s="140"/>
      <c r="L36" s="57">
        <f>L25</f>
        <v>40</v>
      </c>
      <c r="M36" s="8">
        <f t="shared" si="36"/>
        <v>0.23952095808383234</v>
      </c>
      <c r="N36" s="58">
        <f>N25</f>
        <v>5654131.5800000001</v>
      </c>
      <c r="O36" s="58">
        <f>O25</f>
        <v>6841499.2002999997</v>
      </c>
      <c r="P36" s="56">
        <f t="shared" si="37"/>
        <v>0.16886737586007347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13</v>
      </c>
      <c r="C39" s="8">
        <f t="shared" si="32"/>
        <v>7.7844311377245512E-2</v>
      </c>
      <c r="D39" s="13">
        <f t="shared" si="33"/>
        <v>2795280.5</v>
      </c>
      <c r="E39" s="22">
        <f t="shared" si="34"/>
        <v>3382289.4049999998</v>
      </c>
      <c r="F39" s="21">
        <f t="shared" si="35"/>
        <v>8.3484382516135339E-2</v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79</v>
      </c>
      <c r="C40" s="8">
        <f t="shared" si="32"/>
        <v>0.47305389221556887</v>
      </c>
      <c r="D40" s="13">
        <f t="shared" si="33"/>
        <v>5078695.2799999993</v>
      </c>
      <c r="E40" s="14">
        <f t="shared" si="34"/>
        <v>6145221.2773000002</v>
      </c>
      <c r="F40" s="21">
        <f t="shared" si="35"/>
        <v>0.15168128516796955</v>
      </c>
      <c r="G40" s="24"/>
      <c r="J40" s="141" t="s">
        <v>0</v>
      </c>
      <c r="K40" s="142"/>
      <c r="L40" s="79">
        <f>SUM(L34:L39)</f>
        <v>167</v>
      </c>
      <c r="M40" s="17">
        <f>SUM(M34:M39)</f>
        <v>1</v>
      </c>
      <c r="N40" s="80">
        <f>SUM(N34:N39)</f>
        <v>33482675.640000001</v>
      </c>
      <c r="O40" s="81">
        <f>SUM(O34:O39)</f>
        <v>40514037.512899995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35</v>
      </c>
      <c r="C41" s="8">
        <f t="shared" si="32"/>
        <v>0.20958083832335328</v>
      </c>
      <c r="D41" s="13">
        <f t="shared" si="33"/>
        <v>325570.3</v>
      </c>
      <c r="E41" s="14">
        <f t="shared" si="34"/>
        <v>393940.06299999997</v>
      </c>
      <c r="F41" s="21">
        <f t="shared" si="35"/>
        <v>9.7235449040240993E-3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7</v>
      </c>
      <c r="C44" s="8">
        <f t="shared" si="32"/>
        <v>4.1916167664670656E-2</v>
      </c>
      <c r="D44" s="13">
        <f t="shared" si="39"/>
        <v>51872.94</v>
      </c>
      <c r="E44" s="14">
        <f t="shared" si="40"/>
        <v>62766.257400000002</v>
      </c>
      <c r="F44" s="21">
        <f>IF(E44,E44/$E$46,"")</f>
        <v>1.5492471561249536E-3</v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1</v>
      </c>
      <c r="C45" s="8">
        <f t="shared" si="32"/>
        <v>5.9880239520958087E-3</v>
      </c>
      <c r="D45" s="13">
        <f t="shared" ref="D45" si="43">D24+I24+N24+S24+AC24+X24</f>
        <v>1300000</v>
      </c>
      <c r="E45" s="14">
        <f t="shared" ref="E45" si="44">E24+J24+O24+T24+AD24+Y24</f>
        <v>1573000</v>
      </c>
      <c r="F45" s="21">
        <f>IF(E45,E45/$E$46,"")</f>
        <v>3.8826048860204174E-2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167</v>
      </c>
      <c r="C46" s="17">
        <f>SUM(C34:C45)</f>
        <v>1</v>
      </c>
      <c r="D46" s="18">
        <f>SUM(D34:D45)</f>
        <v>33482675.640000001</v>
      </c>
      <c r="E46" s="18">
        <f>SUM(E34:E45)</f>
        <v>40514037.512899995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Barcelona de Serveis Municipals SA (BSM)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8" t="s">
        <v>2</v>
      </c>
      <c r="M11" s="99"/>
      <c r="N11" s="99"/>
      <c r="O11" s="99"/>
      <c r="P11" s="99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6</v>
      </c>
      <c r="C13" s="20">
        <f t="shared" ref="C13:C24" si="0">IF(B13,B13/$B$25,"")</f>
        <v>6.4516129032258063E-2</v>
      </c>
      <c r="D13" s="10">
        <f>'CONTRACTACIO 1r TR 2024'!D13+'CONTRACTACIO 2n TR 2024'!D13+'CONTRACTACIO 3r TR 2024'!D13+'CONTRACTACIO 4t TR 2024'!D13</f>
        <v>8084419.0200000005</v>
      </c>
      <c r="E13" s="10">
        <f>'CONTRACTACIO 1r TR 2024'!E13+'CONTRACTACIO 2n TR 2024'!E13+'CONTRACTACIO 3r TR 2024'!E13+'CONTRACTACIO 4t TR 2024'!E13</f>
        <v>9782147.0142000001</v>
      </c>
      <c r="F13" s="21">
        <f t="shared" ref="F13:F24" si="1">IF(E13,E13/$E$25,"")</f>
        <v>0.46756663977744817</v>
      </c>
      <c r="G13" s="9">
        <f>'CONTRACTACIO 1r TR 2024'!G13+'CONTRACTACIO 2n TR 2024'!G13+'CONTRACTACIO 3r TR 2024'!G13+'CONTRACTACIO 4t TR 2024'!G13</f>
        <v>129</v>
      </c>
      <c r="H13" s="20">
        <f t="shared" ref="H13:H24" si="2">IF(G13,G13/$G$25,"")</f>
        <v>0.25097276264591439</v>
      </c>
      <c r="I13" s="10">
        <f>'CONTRACTACIO 1r TR 2024'!I13+'CONTRACTACIO 2n TR 2024'!I13+'CONTRACTACIO 3r TR 2024'!I13+'CONTRACTACIO 4t TR 2024'!I13</f>
        <v>206885283.84999999</v>
      </c>
      <c r="J13" s="10">
        <f>'CONTRACTACIO 1r TR 2024'!J13+'CONTRACTACIO 2n TR 2024'!J13+'CONTRACTACIO 3r TR 2024'!J13+'CONTRACTACIO 4t TR 2024'!J13</f>
        <v>250331193.45849997</v>
      </c>
      <c r="K13" s="21">
        <f t="shared" ref="K13:K24" si="3">IF(J13,J13/$J$25,"")</f>
        <v>0.90947986276948034</v>
      </c>
      <c r="L13" s="9">
        <f>'CONTRACTACIO 1r TR 2024'!L13+'CONTRACTACIO 2n TR 2024'!L13+'CONTRACTACIO 3r TR 2024'!L13+'CONTRACTACIO 4t TR 2024'!L13</f>
        <v>38</v>
      </c>
      <c r="M13" s="20">
        <f t="shared" ref="M13:M24" si="4">IF(L13,L13/$L$25,"")</f>
        <v>0.22485207100591717</v>
      </c>
      <c r="N13" s="10">
        <f>'CONTRACTACIO 1r TR 2024'!N13+'CONTRACTACIO 2n TR 2024'!N13+'CONTRACTACIO 3r TR 2024'!N13+'CONTRACTACIO 4t TR 2024'!N13</f>
        <v>20863676.510000002</v>
      </c>
      <c r="O13" s="10">
        <f>'CONTRACTACIO 1r TR 2024'!O13+'CONTRACTACIO 2n TR 2024'!O13+'CONTRACTACIO 3r TR 2024'!O13+'CONTRACTACIO 4t TR 2024'!O13</f>
        <v>25245048.577099998</v>
      </c>
      <c r="P13" s="21">
        <f t="shared" ref="P13:P24" si="5">IF(O13,O13/$O$25,"")</f>
        <v>0.7019314079144986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3</v>
      </c>
      <c r="C14" s="20">
        <f t="shared" si="0"/>
        <v>3.2258064516129031E-2</v>
      </c>
      <c r="D14" s="13">
        <f>'CONTRACTACIO 1r TR 2024'!D14+'CONTRACTACIO 2n TR 2024'!D14+'CONTRACTACIO 3r TR 2024'!D14+'CONTRACTACIO 4t TR 2024'!D14</f>
        <v>917526.3</v>
      </c>
      <c r="E14" s="13">
        <f>'CONTRACTACIO 1r TR 2024'!E14+'CONTRACTACIO 2n TR 2024'!E14+'CONTRACTACIO 3r TR 2024'!E14+'CONTRACTACIO 4t TR 2024'!E14</f>
        <v>1110206.8229999999</v>
      </c>
      <c r="F14" s="21">
        <f t="shared" si="1"/>
        <v>5.3065617694620038E-2</v>
      </c>
      <c r="G14" s="9">
        <f>'CONTRACTACIO 1r TR 2024'!G14+'CONTRACTACIO 2n TR 2024'!G14+'CONTRACTACIO 3r TR 2024'!G14+'CONTRACTACIO 4t TR 2024'!G14</f>
        <v>24</v>
      </c>
      <c r="H14" s="20">
        <f t="shared" si="2"/>
        <v>4.6692607003891051E-2</v>
      </c>
      <c r="I14" s="13">
        <f>'CONTRACTACIO 1r TR 2024'!I14+'CONTRACTACIO 2n TR 2024'!I14+'CONTRACTACIO 3r TR 2024'!I14+'CONTRACTACIO 4t TR 2024'!I14</f>
        <v>551306.69999999995</v>
      </c>
      <c r="J14" s="13">
        <f>'CONTRACTACIO 1r TR 2024'!J14+'CONTRACTACIO 2n TR 2024'!J14+'CONTRACTACIO 3r TR 2024'!J14+'CONTRACTACIO 4t TR 2024'!J14</f>
        <v>667081.10700000008</v>
      </c>
      <c r="K14" s="21">
        <f t="shared" si="3"/>
        <v>2.4235766436796523E-3</v>
      </c>
      <c r="L14" s="9">
        <f>'CONTRACTACIO 1r TR 2024'!L14+'CONTRACTACIO 2n TR 2024'!L14+'CONTRACTACIO 3r TR 2024'!L14+'CONTRACTACIO 4t TR 2024'!L14</f>
        <v>15</v>
      </c>
      <c r="M14" s="20">
        <f t="shared" si="4"/>
        <v>8.8757396449704137E-2</v>
      </c>
      <c r="N14" s="13">
        <f>'CONTRACTACIO 1r TR 2024'!N14+'CONTRACTACIO 2n TR 2024'!N14+'CONTRACTACIO 3r TR 2024'!N14+'CONTRACTACIO 4t TR 2024'!N14</f>
        <v>901338.15999999992</v>
      </c>
      <c r="O14" s="13">
        <f>'CONTRACTACIO 1r TR 2024'!O14+'CONTRACTACIO 2n TR 2024'!O14+'CONTRACTACIO 3r TR 2024'!O14+'CONTRACTACIO 4t TR 2024'!O14</f>
        <v>1090619.1735999999</v>
      </c>
      <c r="P14" s="21">
        <f t="shared" si="5"/>
        <v>3.0324356464816737E-2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7</v>
      </c>
      <c r="H15" s="20">
        <f t="shared" si="2"/>
        <v>1.3618677042801557E-2</v>
      </c>
      <c r="I15" s="13">
        <f>'CONTRACTACIO 1r TR 2024'!I15+'CONTRACTACIO 2n TR 2024'!I15+'CONTRACTACIO 3r TR 2024'!I15+'CONTRACTACIO 4t TR 2024'!I15</f>
        <v>219576.87</v>
      </c>
      <c r="J15" s="13">
        <f>'CONTRACTACIO 1r TR 2024'!J15+'CONTRACTACIO 2n TR 2024'!J15+'CONTRACTACIO 3r TR 2024'!J15+'CONTRACTACIO 4t TR 2024'!J15</f>
        <v>265688.01269999996</v>
      </c>
      <c r="K15" s="21">
        <f t="shared" si="3"/>
        <v>9.6527282114344565E-4</v>
      </c>
      <c r="L15" s="9">
        <f>'CONTRACTACIO 1r TR 2024'!L15+'CONTRACTACIO 2n TR 2024'!L15+'CONTRACTACIO 3r TR 2024'!L15+'CONTRACTACIO 4t TR 2024'!L15</f>
        <v>2</v>
      </c>
      <c r="M15" s="20">
        <f t="shared" si="4"/>
        <v>1.1834319526627219E-2</v>
      </c>
      <c r="N15" s="13">
        <f>'CONTRACTACIO 1r TR 2024'!N15+'CONTRACTACIO 2n TR 2024'!N15+'CONTRACTACIO 3r TR 2024'!N15+'CONTRACTACIO 4t TR 2024'!N15</f>
        <v>82640.06</v>
      </c>
      <c r="O15" s="13">
        <f>'CONTRACTACIO 1r TR 2024'!O15+'CONTRACTACIO 2n TR 2024'!O15+'CONTRACTACIO 3r TR 2024'!O15+'CONTRACTACIO 4t TR 2024'!O15</f>
        <v>99994.472599999994</v>
      </c>
      <c r="P15" s="21">
        <f t="shared" si="5"/>
        <v>2.7803179194297546E-3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2</v>
      </c>
      <c r="C18" s="20">
        <f t="shared" si="0"/>
        <v>2.1505376344086023E-2</v>
      </c>
      <c r="D18" s="13">
        <f>'CONTRACTACIO 1r TR 2024'!D18+'CONTRACTACIO 2n TR 2024'!D18+'CONTRACTACIO 3r TR 2024'!D18+'CONTRACTACIO 4t TR 2024'!D18</f>
        <v>466246.71</v>
      </c>
      <c r="E18" s="13">
        <f>'CONTRACTACIO 1r TR 2024'!E18+'CONTRACTACIO 2n TR 2024'!E18+'CONTRACTACIO 3r TR 2024'!E18+'CONTRACTACIO 4t TR 2024'!E18</f>
        <v>564158.51910000003</v>
      </c>
      <c r="F18" s="21">
        <f t="shared" si="1"/>
        <v>2.6965624488621612E-2</v>
      </c>
      <c r="G18" s="9">
        <f>'CONTRACTACIO 1r TR 2024'!G18+'CONTRACTACIO 2n TR 2024'!G18+'CONTRACTACIO 3r TR 2024'!G18+'CONTRACTACIO 4t TR 2024'!G18</f>
        <v>39</v>
      </c>
      <c r="H18" s="20">
        <f t="shared" si="2"/>
        <v>7.5875486381322951E-2</v>
      </c>
      <c r="I18" s="13">
        <f>'CONTRACTACIO 1r TR 2024'!I18+'CONTRACTACIO 2n TR 2024'!I18+'CONTRACTACIO 3r TR 2024'!I18+'CONTRACTACIO 4t TR 2024'!I18</f>
        <v>7332666.4199999999</v>
      </c>
      <c r="J18" s="13">
        <f>'CONTRACTACIO 1r TR 2024'!J18+'CONTRACTACIO 2n TR 2024'!J18+'CONTRACTACIO 3r TR 2024'!J18+'CONTRACTACIO 4t TR 2024'!J18</f>
        <v>8872526.3682000004</v>
      </c>
      <c r="K18" s="21">
        <f t="shared" si="3"/>
        <v>3.2234832392579467E-2</v>
      </c>
      <c r="L18" s="9">
        <f>'CONTRACTACIO 1r TR 2024'!L18+'CONTRACTACIO 2n TR 2024'!L18+'CONTRACTACIO 3r TR 2024'!L18+'CONTRACTACIO 4t TR 2024'!L18</f>
        <v>6</v>
      </c>
      <c r="M18" s="20">
        <f t="shared" si="4"/>
        <v>3.5502958579881658E-2</v>
      </c>
      <c r="N18" s="13">
        <f>'CONTRACTACIO 1r TR 2024'!N18+'CONTRACTACIO 2n TR 2024'!N18+'CONTRACTACIO 3r TR 2024'!N18+'CONTRACTACIO 4t TR 2024'!N18</f>
        <v>1370024.16</v>
      </c>
      <c r="O18" s="13">
        <f>'CONTRACTACIO 1r TR 2024'!O18+'CONTRACTACIO 2n TR 2024'!O18+'CONTRACTACIO 3r TR 2024'!O18+'CONTRACTACIO 4t TR 2024'!O18</f>
        <v>1657729.2335999999</v>
      </c>
      <c r="P18" s="21">
        <f t="shared" si="5"/>
        <v>4.6092690664790138E-2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74</v>
      </c>
      <c r="C19" s="20">
        <f t="shared" si="0"/>
        <v>0.79569892473118276</v>
      </c>
      <c r="D19" s="13">
        <f>'CONTRACTACIO 1r TR 2024'!D19+'CONTRACTACIO 2n TR 2024'!D19+'CONTRACTACIO 3r TR 2024'!D19+'CONTRACTACIO 4t TR 2024'!D19</f>
        <v>7519744.2800000003</v>
      </c>
      <c r="E19" s="13">
        <f>'CONTRACTACIO 1r TR 2024'!E19+'CONTRACTACIO 2n TR 2024'!E19+'CONTRACTACIO 3r TR 2024'!E19+'CONTRACTACIO 4t TR 2024'!E19</f>
        <v>9098890.5887000002</v>
      </c>
      <c r="F19" s="21">
        <f t="shared" si="1"/>
        <v>0.43490837871127958</v>
      </c>
      <c r="G19" s="9">
        <f>'CONTRACTACIO 1r TR 2024'!G19+'CONTRACTACIO 2n TR 2024'!G19+'CONTRACTACIO 3r TR 2024'!G19+'CONTRACTACIO 4t TR 2024'!G19</f>
        <v>155</v>
      </c>
      <c r="H19" s="20">
        <f t="shared" si="2"/>
        <v>0.30155642023346302</v>
      </c>
      <c r="I19" s="13">
        <f>'CONTRACTACIO 1r TR 2024'!I19+'CONTRACTACIO 2n TR 2024'!I19+'CONTRACTACIO 3r TR 2024'!I19+'CONTRACTACIO 4t TR 2024'!I19</f>
        <v>9883085.0200000014</v>
      </c>
      <c r="J19" s="13">
        <f>'CONTRACTACIO 1r TR 2024'!J19+'CONTRACTACIO 2n TR 2024'!J19+'CONTRACTACIO 3r TR 2024'!J19+'CONTRACTACIO 4t TR 2024'!J19</f>
        <v>11958532.874199999</v>
      </c>
      <c r="K19" s="21">
        <f t="shared" si="3"/>
        <v>4.3446622400874588E-2</v>
      </c>
      <c r="L19" s="9">
        <f>'CONTRACTACIO 1r TR 2024'!L19+'CONTRACTACIO 2n TR 2024'!L19+'CONTRACTACIO 3r TR 2024'!L19+'CONTRACTACIO 4t TR 2024'!L19</f>
        <v>80</v>
      </c>
      <c r="M19" s="20">
        <f t="shared" si="4"/>
        <v>0.47337278106508873</v>
      </c>
      <c r="N19" s="13">
        <f>'CONTRACTACIO 1r TR 2024'!N19+'CONTRACTACIO 2n TR 2024'!N19+'CONTRACTACIO 3r TR 2024'!N19+'CONTRACTACIO 4t TR 2024'!N19</f>
        <v>6315559.1599999992</v>
      </c>
      <c r="O19" s="13">
        <f>'CONTRACTACIO 1r TR 2024'!O19+'CONTRACTACIO 2n TR 2024'!O19+'CONTRACTACIO 3r TR 2024'!O19+'CONTRACTACIO 4t TR 2024'!O19</f>
        <v>7641826.5624999981</v>
      </c>
      <c r="P19" s="21">
        <f t="shared" si="5"/>
        <v>0.21247881784310774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8</v>
      </c>
      <c r="C20" s="20">
        <f t="shared" si="0"/>
        <v>8.6021505376344093E-2</v>
      </c>
      <c r="D20" s="13">
        <f>'CONTRACTACIO 1r TR 2024'!D20+'CONTRACTACIO 2n TR 2024'!D20+'CONTRACTACIO 3r TR 2024'!D20+'CONTRACTACIO 4t TR 2024'!D20</f>
        <v>302473.93</v>
      </c>
      <c r="E20" s="13">
        <f>'CONTRACTACIO 1r TR 2024'!E20+'CONTRACTACIO 2n TR 2024'!E20+'CONTRACTACIO 3r TR 2024'!E20+'CONTRACTACIO 4t TR 2024'!E20</f>
        <v>365993.45499999996</v>
      </c>
      <c r="F20" s="21">
        <f t="shared" si="1"/>
        <v>1.7493739328030704E-2</v>
      </c>
      <c r="G20" s="9">
        <f>'CONTRACTACIO 1r TR 2024'!G20+'CONTRACTACIO 2n TR 2024'!G20+'CONTRACTACIO 3r TR 2024'!G20+'CONTRACTACIO 4t TR 2024'!G20</f>
        <v>150</v>
      </c>
      <c r="H20" s="20">
        <f t="shared" si="2"/>
        <v>0.29182879377431908</v>
      </c>
      <c r="I20" s="13">
        <f>'CONTRACTACIO 1r TR 2024'!I20+'CONTRACTACIO 2n TR 2024'!I20+'CONTRACTACIO 3r TR 2024'!I20+'CONTRACTACIO 4t TR 2024'!I20</f>
        <v>1182694.83</v>
      </c>
      <c r="J20" s="13">
        <f>'CONTRACTACIO 1r TR 2024'!J20+'CONTRACTACIO 2n TR 2024'!J20+'CONTRACTACIO 3r TR 2024'!J20+'CONTRACTACIO 4t TR 2024'!J20</f>
        <v>1431060.7529</v>
      </c>
      <c r="K20" s="21">
        <f t="shared" si="3"/>
        <v>5.1991959898439423E-3</v>
      </c>
      <c r="L20" s="9">
        <f>'CONTRACTACIO 1r TR 2024'!L20+'CONTRACTACIO 2n TR 2024'!L20+'CONTRACTACIO 3r TR 2024'!L20+'CONTRACTACIO 4t TR 2024'!L20</f>
        <v>28</v>
      </c>
      <c r="M20" s="20">
        <f t="shared" si="4"/>
        <v>0.16568047337278108</v>
      </c>
      <c r="N20" s="13">
        <f>'CONTRACTACIO 1r TR 2024'!N20+'CONTRACTACIO 2n TR 2024'!N20+'CONTRACTACIO 3r TR 2024'!N20+'CONTRACTACIO 4t TR 2024'!N20</f>
        <v>190003.12</v>
      </c>
      <c r="O20" s="13">
        <f>'CONTRACTACIO 1r TR 2024'!O20+'CONTRACTACIO 2n TR 2024'!O20+'CONTRACTACIO 3r TR 2024'!O20+'CONTRACTACIO 4t TR 2024'!O20</f>
        <v>229903.7752</v>
      </c>
      <c r="P20" s="21">
        <f t="shared" si="5"/>
        <v>6.3924091933568539E-3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2</v>
      </c>
      <c r="H22" s="20">
        <f t="shared" si="2"/>
        <v>3.8910505836575876E-3</v>
      </c>
      <c r="I22" s="13">
        <f>'CONTRACTACIO 1r TR 2024'!I22+'CONTRACTACIO 2n TR 2024'!I22+'CONTRACTACIO 3r TR 2024'!I22+'CONTRACTACIO 4t TR 2024'!I22</f>
        <v>70000</v>
      </c>
      <c r="J22" s="14">
        <f>'CONTRACTACIO 1r TR 2024'!J22+'CONTRACTACIO 2n TR 2024'!J22+'CONTRACTACIO 3r TR 2024'!J22+'CONTRACTACIO 4t TR 2024'!J22</f>
        <v>84700</v>
      </c>
      <c r="K22" s="21">
        <f t="shared" si="3"/>
        <v>3.0772411265376544E-4</v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7</v>
      </c>
      <c r="H23" s="62">
        <f t="shared" si="2"/>
        <v>1.3618677042801557E-2</v>
      </c>
      <c r="I23" s="73">
        <f>'CONTRACTACIO 1r TR 2024'!I23+'CONTRACTACIO 2n TR 2024'!I23+'CONTRACTACIO 3r TR 2024'!I23+'CONTRACTACIO 4t TR 2024'!I23</f>
        <v>51872.94</v>
      </c>
      <c r="J23" s="74">
        <f>'CONTRACTACIO 1r TR 2024'!J23+'CONTRACTACIO 2n TR 2024'!J23+'CONTRACTACIO 3r TR 2024'!J23+'CONTRACTACIO 4t TR 2024'!J23</f>
        <v>62766.257400000002</v>
      </c>
      <c r="K23" s="63">
        <f t="shared" si="3"/>
        <v>2.2803649188917163E-4</v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1</v>
      </c>
      <c r="H24" s="62">
        <f t="shared" si="2"/>
        <v>1.9455252918287938E-3</v>
      </c>
      <c r="I24" s="73">
        <f>'CONTRACTACIO 1r TR 2024'!I24+'CONTRACTACIO 2n TR 2024'!I24+'CONTRACTACIO 3r TR 2024'!I24+'CONTRACTACIO 4t TR 2024'!I24</f>
        <v>1300000</v>
      </c>
      <c r="J24" s="74">
        <f>'CONTRACTACIO 1r TR 2024'!J24+'CONTRACTACIO 2n TR 2024'!J24+'CONTRACTACIO 3r TR 2024'!J24+'CONTRACTACIO 4t TR 2024'!J24</f>
        <v>1573000</v>
      </c>
      <c r="K24" s="63">
        <f t="shared" si="3"/>
        <v>5.7148763778556433E-3</v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93</v>
      </c>
      <c r="C25" s="17">
        <f t="shared" si="12"/>
        <v>1</v>
      </c>
      <c r="D25" s="18">
        <f t="shared" si="12"/>
        <v>17290410.240000002</v>
      </c>
      <c r="E25" s="18">
        <f t="shared" si="12"/>
        <v>20921396.399999999</v>
      </c>
      <c r="F25" s="19">
        <f t="shared" si="12"/>
        <v>1.0000000000000002</v>
      </c>
      <c r="G25" s="16">
        <f t="shared" si="12"/>
        <v>514</v>
      </c>
      <c r="H25" s="17">
        <f t="shared" si="12"/>
        <v>1</v>
      </c>
      <c r="I25" s="18">
        <f t="shared" si="12"/>
        <v>227476486.63</v>
      </c>
      <c r="J25" s="18">
        <f t="shared" si="12"/>
        <v>275246548.83089995</v>
      </c>
      <c r="K25" s="19">
        <f t="shared" si="12"/>
        <v>1.0000000000000002</v>
      </c>
      <c r="L25" s="16">
        <f t="shared" si="12"/>
        <v>169</v>
      </c>
      <c r="M25" s="17">
        <f t="shared" si="12"/>
        <v>1</v>
      </c>
      <c r="N25" s="18">
        <f t="shared" si="12"/>
        <v>29723241.170000002</v>
      </c>
      <c r="O25" s="18">
        <f t="shared" si="12"/>
        <v>35965121.794600002</v>
      </c>
      <c r="P25" s="19">
        <f t="shared" si="12"/>
        <v>0.99999999999999978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20" t="str">
        <f>'CONTRACTACIO 1r TR 2024'!A28:Q28</f>
        <v>https://bcnroc.ajuntament.barcelona.cat/jspui/bitstream/11703/128073/5/GM_pressupost-general_2023.pdf#page=269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173</v>
      </c>
      <c r="C34" s="8">
        <f t="shared" ref="C34:C40" si="14">IF(B34,B34/$B$46,"")</f>
        <v>0.22293814432989692</v>
      </c>
      <c r="D34" s="10">
        <f t="shared" ref="D34:D43" si="15">D13+I13+N13+S13+X13+AC13</f>
        <v>235833379.38</v>
      </c>
      <c r="E34" s="11">
        <f t="shared" ref="E34:E43" si="16">E13+J13+O13+T13+Y13+AD13</f>
        <v>285358389.04979998</v>
      </c>
      <c r="F34" s="21">
        <f t="shared" ref="F34:F40" si="17">IF(E34,E34/$E$46,"")</f>
        <v>0.85916886146085303</v>
      </c>
      <c r="J34" s="143" t="s">
        <v>3</v>
      </c>
      <c r="K34" s="144"/>
      <c r="L34" s="54">
        <f>B25</f>
        <v>93</v>
      </c>
      <c r="M34" s="8">
        <f t="shared" ref="M34:M39" si="18">IF(L34,L34/$L$40,"")</f>
        <v>0.11984536082474227</v>
      </c>
      <c r="N34" s="55">
        <f>D25</f>
        <v>17290410.240000002</v>
      </c>
      <c r="O34" s="55">
        <f>E25</f>
        <v>20921396.399999999</v>
      </c>
      <c r="P34" s="56">
        <f t="shared" ref="P34:P39" si="19">IF(O34,O34/$O$40,"")</f>
        <v>6.2991007150738562E-2</v>
      </c>
    </row>
    <row r="35" spans="1:33" s="24" customFormat="1" ht="30" customHeight="1" x14ac:dyDescent="0.3">
      <c r="A35" s="41" t="s">
        <v>18</v>
      </c>
      <c r="B35" s="12">
        <f t="shared" si="13"/>
        <v>42</v>
      </c>
      <c r="C35" s="8">
        <f t="shared" si="14"/>
        <v>5.4123711340206188E-2</v>
      </c>
      <c r="D35" s="13">
        <f t="shared" si="15"/>
        <v>2370171.16</v>
      </c>
      <c r="E35" s="14">
        <f t="shared" si="16"/>
        <v>2867907.1036</v>
      </c>
      <c r="F35" s="21">
        <f t="shared" si="17"/>
        <v>8.6348135380925894E-3</v>
      </c>
      <c r="J35" s="139" t="s">
        <v>1</v>
      </c>
      <c r="K35" s="140"/>
      <c r="L35" s="57">
        <f>G25</f>
        <v>514</v>
      </c>
      <c r="M35" s="8">
        <f t="shared" si="18"/>
        <v>0.66237113402061853</v>
      </c>
      <c r="N35" s="58">
        <f>I25</f>
        <v>227476486.63</v>
      </c>
      <c r="O35" s="58">
        <f>J25</f>
        <v>275246548.83089995</v>
      </c>
      <c r="P35" s="56">
        <f t="shared" si="19"/>
        <v>0.82872371394976929</v>
      </c>
    </row>
    <row r="36" spans="1:33" s="24" customFormat="1" ht="30" customHeight="1" x14ac:dyDescent="0.3">
      <c r="A36" s="41" t="s">
        <v>19</v>
      </c>
      <c r="B36" s="12">
        <f t="shared" si="13"/>
        <v>9</v>
      </c>
      <c r="C36" s="8">
        <f t="shared" si="14"/>
        <v>1.1597938144329897E-2</v>
      </c>
      <c r="D36" s="13">
        <f t="shared" si="15"/>
        <v>302216.93</v>
      </c>
      <c r="E36" s="14">
        <f t="shared" si="16"/>
        <v>365682.48529999994</v>
      </c>
      <c r="F36" s="21">
        <f t="shared" si="17"/>
        <v>1.1010119786474745E-3</v>
      </c>
      <c r="J36" s="139" t="s">
        <v>2</v>
      </c>
      <c r="K36" s="140"/>
      <c r="L36" s="57">
        <f>L25</f>
        <v>169</v>
      </c>
      <c r="M36" s="8">
        <f t="shared" si="18"/>
        <v>0.21778350515463918</v>
      </c>
      <c r="N36" s="58">
        <f>N25</f>
        <v>29723241.170000002</v>
      </c>
      <c r="O36" s="58">
        <f>O25</f>
        <v>35965121.794600002</v>
      </c>
      <c r="P36" s="56">
        <f t="shared" si="19"/>
        <v>0.10828527889949222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47</v>
      </c>
      <c r="C39" s="8">
        <f t="shared" si="14"/>
        <v>6.056701030927835E-2</v>
      </c>
      <c r="D39" s="13">
        <f t="shared" si="15"/>
        <v>9168937.2899999991</v>
      </c>
      <c r="E39" s="22">
        <f t="shared" si="16"/>
        <v>11094414.1209</v>
      </c>
      <c r="F39" s="21">
        <f t="shared" si="17"/>
        <v>3.3403521727778496E-2</v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309</v>
      </c>
      <c r="C40" s="8">
        <f t="shared" si="14"/>
        <v>0.39819587628865977</v>
      </c>
      <c r="D40" s="13">
        <f t="shared" si="15"/>
        <v>23718388.460000001</v>
      </c>
      <c r="E40" s="14">
        <f t="shared" si="16"/>
        <v>28699250.025399998</v>
      </c>
      <c r="F40" s="21">
        <f t="shared" si="17"/>
        <v>8.6408891118319689E-2</v>
      </c>
      <c r="G40" s="24"/>
      <c r="H40" s="24"/>
      <c r="I40" s="24"/>
      <c r="J40" s="141" t="s">
        <v>0</v>
      </c>
      <c r="K40" s="142"/>
      <c r="L40" s="79">
        <f>SUM(L34:L39)</f>
        <v>776</v>
      </c>
      <c r="M40" s="17">
        <f>SUM(M34:M39)</f>
        <v>1</v>
      </c>
      <c r="N40" s="80">
        <f>SUM(N34:N39)</f>
        <v>274490138.04000002</v>
      </c>
      <c r="O40" s="81">
        <f>SUM(O34:O39)</f>
        <v>332133067.02549994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186</v>
      </c>
      <c r="C41" s="8">
        <f>IF(B41,B41/$B$46,"")</f>
        <v>0.23969072164948454</v>
      </c>
      <c r="D41" s="13">
        <f t="shared" si="15"/>
        <v>1675171.88</v>
      </c>
      <c r="E41" s="14">
        <f t="shared" si="16"/>
        <v>2026957.9830999998</v>
      </c>
      <c r="F41" s="21">
        <f>IF(E41,E41/$E$46,"")</f>
        <v>6.1028490817036825E-3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2</v>
      </c>
      <c r="C43" s="8">
        <f>IF(B43,B43/$B$46,"")</f>
        <v>2.5773195876288659E-3</v>
      </c>
      <c r="D43" s="13">
        <f t="shared" si="15"/>
        <v>70000</v>
      </c>
      <c r="E43" s="14">
        <f t="shared" si="16"/>
        <v>84700</v>
      </c>
      <c r="F43" s="21">
        <f>IF(E43,E43/$E$46,"")</f>
        <v>2.5501826951032565E-4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7</v>
      </c>
      <c r="C44" s="8">
        <f>IF(B44,B44/$B$46,"")</f>
        <v>9.0206185567010301E-3</v>
      </c>
      <c r="D44" s="13">
        <f t="shared" ref="D44" si="21">D23+I23+N23+S23+X23+AC23</f>
        <v>51872.94</v>
      </c>
      <c r="E44" s="14">
        <f t="shared" ref="E44" si="22">E23+J23+O23+T23+Y23+AD23</f>
        <v>62766.257400000002</v>
      </c>
      <c r="F44" s="21">
        <f>IF(E44,E44/$E$46,"")</f>
        <v>1.8897924847447074E-4</v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1</v>
      </c>
      <c r="C45" s="8">
        <f>IF(B45,B45/$B$46,"")</f>
        <v>1.288659793814433E-3</v>
      </c>
      <c r="D45" s="13">
        <f t="shared" ref="D45" si="24">D24+I24+N24+S24+X24+AC24</f>
        <v>1300000</v>
      </c>
      <c r="E45" s="14">
        <f t="shared" ref="E45" si="25">E24+J24+O24+T24+Y24+AD24</f>
        <v>1573000</v>
      </c>
      <c r="F45" s="21">
        <f>IF(E45,E45/$E$46,"")</f>
        <v>4.7360535766203336E-3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776</v>
      </c>
      <c r="C46" s="17">
        <f>SUM(C34:C45)</f>
        <v>1</v>
      </c>
      <c r="D46" s="18">
        <f>SUM(D34:D45)</f>
        <v>274490138.03999996</v>
      </c>
      <c r="E46" s="18">
        <f>SUM(E34:E45)</f>
        <v>332133067.02549994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2024-06-13T08:55:08Z</cp:lastPrinted>
  <dcterms:created xsi:type="dcterms:W3CDTF">2016-02-03T12:33:15Z</dcterms:created>
  <dcterms:modified xsi:type="dcterms:W3CDTF">2025-07-22T14:42:30Z</dcterms:modified>
</cp:coreProperties>
</file>