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PD\"/>
    </mc:Choice>
  </mc:AlternateContent>
  <xr:revisionPtr revIDLastSave="0" documentId="8_{88B2BFED-01FC-453D-A565-EA937CEAB16A}" xr6:coauthVersionLast="47" xr6:coauthVersionMax="47" xr10:uidLastSave="{00000000-0000-0000-0000-000000000000}"/>
  <bookViews>
    <workbookView xWindow="-48" yWindow="-48" windowWidth="23136" windowHeight="12456" tabRatio="700" firstSheet="1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  <sheet name="Full1" sheetId="8" r:id="rId6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I13" i="6"/>
  <c r="J13" i="6"/>
  <c r="I13" i="4" l="1"/>
  <c r="J13" i="4"/>
  <c r="N20" i="1" l="1"/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/>
  <c r="E44" i="1"/>
  <c r="F44" i="1" s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/>
  <c r="X23" i="7"/>
  <c r="V23" i="7"/>
  <c r="W23" i="7" s="1"/>
  <c r="T23" i="7"/>
  <c r="U23" i="7" s="1"/>
  <c r="S23" i="7"/>
  <c r="Q23" i="7"/>
  <c r="R23" i="7"/>
  <c r="O23" i="7"/>
  <c r="P23" i="7" s="1"/>
  <c r="N23" i="7"/>
  <c r="L23" i="7"/>
  <c r="M23" i="7" s="1"/>
  <c r="J23" i="7"/>
  <c r="K23" i="7" s="1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D22" i="7"/>
  <c r="B22" i="7"/>
  <c r="E43" i="6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B16" i="7"/>
  <c r="C16" i="7" s="1"/>
  <c r="D16" i="7"/>
  <c r="J24" i="7"/>
  <c r="E24" i="7"/>
  <c r="O24" i="7"/>
  <c r="P24" i="7" s="1"/>
  <c r="T24" i="7"/>
  <c r="U24" i="7" s="1"/>
  <c r="Y24" i="7"/>
  <c r="Z24" i="7"/>
  <c r="AD24" i="7"/>
  <c r="AE24" i="7" s="1"/>
  <c r="E13" i="7"/>
  <c r="J13" i="7"/>
  <c r="O13" i="7"/>
  <c r="T13" i="7"/>
  <c r="Y13" i="7"/>
  <c r="Z13" i="7" s="1"/>
  <c r="Z25" i="7" s="1"/>
  <c r="AD13" i="7"/>
  <c r="AE13" i="7" s="1"/>
  <c r="E20" i="7"/>
  <c r="J20" i="7"/>
  <c r="O20" i="7"/>
  <c r="AD20" i="7"/>
  <c r="T20" i="7"/>
  <c r="U20" i="7"/>
  <c r="Y20" i="7"/>
  <c r="E21" i="7"/>
  <c r="J21" i="7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AD14" i="7"/>
  <c r="AE14" i="7"/>
  <c r="J15" i="7"/>
  <c r="O15" i="7"/>
  <c r="E15" i="7"/>
  <c r="T15" i="7"/>
  <c r="U15" i="7"/>
  <c r="Y15" i="7"/>
  <c r="Z15" i="7" s="1"/>
  <c r="AD15" i="7"/>
  <c r="AE15" i="7" s="1"/>
  <c r="J16" i="7"/>
  <c r="O16" i="7"/>
  <c r="E16" i="7"/>
  <c r="F16" i="7"/>
  <c r="T16" i="7"/>
  <c r="Y16" i="7"/>
  <c r="E37" i="7" s="1"/>
  <c r="F37" i="7" s="1"/>
  <c r="AD16" i="7"/>
  <c r="AE16" i="7" s="1"/>
  <c r="J17" i="7"/>
  <c r="K17" i="7" s="1"/>
  <c r="O17" i="7"/>
  <c r="E17" i="7"/>
  <c r="F17" i="7" s="1"/>
  <c r="T17" i="7"/>
  <c r="U17" i="7" s="1"/>
  <c r="Y17" i="7"/>
  <c r="Z17" i="7" s="1"/>
  <c r="AD17" i="7"/>
  <c r="J18" i="7"/>
  <c r="O18" i="7"/>
  <c r="AD18" i="7"/>
  <c r="E18" i="7"/>
  <c r="T18" i="7"/>
  <c r="T25" i="7" s="1"/>
  <c r="O37" i="7" s="1"/>
  <c r="P37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S25" i="7" s="1"/>
  <c r="N37" i="7" s="1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C24" i="7" s="1"/>
  <c r="L24" i="7"/>
  <c r="M24" i="7" s="1"/>
  <c r="Q24" i="7"/>
  <c r="R24" i="7" s="1"/>
  <c r="V24" i="7"/>
  <c r="W24" i="7" s="1"/>
  <c r="AA24" i="7"/>
  <c r="AB24" i="7"/>
  <c r="G16" i="7"/>
  <c r="L16" i="7"/>
  <c r="Q16" i="7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B21" i="7"/>
  <c r="C21" i="7"/>
  <c r="G21" i="7"/>
  <c r="L21" i="7"/>
  <c r="M21" i="7" s="1"/>
  <c r="AA21" i="7"/>
  <c r="AB21" i="7" s="1"/>
  <c r="Q21" i="7"/>
  <c r="R21" i="7"/>
  <c r="V21" i="7"/>
  <c r="W21" i="7" s="1"/>
  <c r="G14" i="7"/>
  <c r="L14" i="7"/>
  <c r="B14" i="7"/>
  <c r="Q14" i="7"/>
  <c r="R14" i="7"/>
  <c r="V14" i="7"/>
  <c r="W14" i="7"/>
  <c r="AA14" i="7"/>
  <c r="AB14" i="7" s="1"/>
  <c r="G15" i="7"/>
  <c r="L15" i="7"/>
  <c r="B15" i="7"/>
  <c r="Q15" i="7"/>
  <c r="V15" i="7"/>
  <c r="W15" i="7" s="1"/>
  <c r="AA15" i="7"/>
  <c r="AB15" i="7"/>
  <c r="G17" i="7"/>
  <c r="H17" i="7" s="1"/>
  <c r="L17" i="7"/>
  <c r="M17" i="7" s="1"/>
  <c r="B17" i="7"/>
  <c r="C17" i="7" s="1"/>
  <c r="Q17" i="7"/>
  <c r="V17" i="7"/>
  <c r="W17" i="7"/>
  <c r="AA17" i="7"/>
  <c r="G18" i="7"/>
  <c r="L18" i="7"/>
  <c r="AA18" i="7"/>
  <c r="AB18" i="7" s="1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R15" i="7"/>
  <c r="J25" i="6"/>
  <c r="O35" i="6" s="1"/>
  <c r="E25" i="6"/>
  <c r="O25" i="6"/>
  <c r="O36" i="6" s="1"/>
  <c r="Y25" i="6"/>
  <c r="O38" i="6"/>
  <c r="T25" i="6"/>
  <c r="O37" i="6"/>
  <c r="P37" i="6" s="1"/>
  <c r="AD25" i="6"/>
  <c r="O39" i="6" s="1"/>
  <c r="P39" i="6" s="1"/>
  <c r="I25" i="6"/>
  <c r="N35" i="6" s="1"/>
  <c r="D25" i="6"/>
  <c r="N34" i="6"/>
  <c r="N25" i="6"/>
  <c r="N36" i="6" s="1"/>
  <c r="X25" i="6"/>
  <c r="N38" i="6"/>
  <c r="S25" i="6"/>
  <c r="N37" i="6" s="1"/>
  <c r="AC25" i="6"/>
  <c r="N39" i="6"/>
  <c r="G25" i="6"/>
  <c r="L35" i="6" s="1"/>
  <c r="H15" i="6"/>
  <c r="B25" i="6"/>
  <c r="L25" i="6"/>
  <c r="L36" i="6" s="1"/>
  <c r="V25" i="6"/>
  <c r="L38" i="6"/>
  <c r="Q25" i="6"/>
  <c r="L37" i="6" s="1"/>
  <c r="M37" i="6" s="1"/>
  <c r="AA25" i="6"/>
  <c r="L39" i="6"/>
  <c r="M39" i="6" s="1"/>
  <c r="E45" i="6"/>
  <c r="E34" i="6"/>
  <c r="E35" i="6"/>
  <c r="E36" i="6"/>
  <c r="F36" i="6" s="1"/>
  <c r="E37" i="6"/>
  <c r="F37" i="6" s="1"/>
  <c r="E38" i="6"/>
  <c r="F38" i="6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 s="1"/>
  <c r="M39" i="5" s="1"/>
  <c r="E25" i="5"/>
  <c r="O34" i="5" s="1"/>
  <c r="P34" i="5" s="1"/>
  <c r="J25" i="5"/>
  <c r="O25" i="5"/>
  <c r="O36" i="5" s="1"/>
  <c r="T25" i="5"/>
  <c r="O37" i="5"/>
  <c r="P37" i="5" s="1"/>
  <c r="Y25" i="5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 s="1"/>
  <c r="M34" i="5" s="1"/>
  <c r="G25" i="5"/>
  <c r="L35" i="5" s="1"/>
  <c r="L25" i="5"/>
  <c r="L36" i="5" s="1"/>
  <c r="Q25" i="5"/>
  <c r="L37" i="5"/>
  <c r="M37" i="5" s="1"/>
  <c r="V25" i="5"/>
  <c r="L38" i="5" s="1"/>
  <c r="M38" i="5" s="1"/>
  <c r="E34" i="5"/>
  <c r="E35" i="5"/>
  <c r="E36" i="5"/>
  <c r="E41" i="5"/>
  <c r="E42" i="5"/>
  <c r="F42" i="5" s="1"/>
  <c r="E39" i="5"/>
  <c r="F39" i="5" s="1"/>
  <c r="E40" i="5"/>
  <c r="E45" i="5"/>
  <c r="E37" i="5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C34" i="5" s="1"/>
  <c r="B35" i="5"/>
  <c r="B36" i="5"/>
  <c r="B41" i="5"/>
  <c r="B42" i="5"/>
  <c r="C42" i="5" s="1"/>
  <c r="B45" i="5"/>
  <c r="C45" i="5" s="1"/>
  <c r="B39" i="5"/>
  <c r="C39" i="5" s="1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25" i="5" s="1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20" i="5"/>
  <c r="M21" i="5"/>
  <c r="K16" i="5"/>
  <c r="K17" i="5"/>
  <c r="H16" i="5"/>
  <c r="H17" i="5"/>
  <c r="H19" i="5"/>
  <c r="H21" i="5"/>
  <c r="F13" i="5"/>
  <c r="F14" i="5"/>
  <c r="F15" i="5"/>
  <c r="F16" i="5"/>
  <c r="F25" i="5" s="1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F37" i="4" s="1"/>
  <c r="E38" i="4"/>
  <c r="E39" i="4"/>
  <c r="E40" i="4"/>
  <c r="E41" i="4"/>
  <c r="E42" i="4"/>
  <c r="D45" i="4"/>
  <c r="B45" i="4"/>
  <c r="C45" i="4" s="1"/>
  <c r="B42" i="4"/>
  <c r="C42" i="4" s="1"/>
  <c r="B34" i="4"/>
  <c r="B35" i="4"/>
  <c r="B36" i="4"/>
  <c r="B37" i="4"/>
  <c r="C37" i="4" s="1"/>
  <c r="B38" i="4"/>
  <c r="C38" i="4" s="1"/>
  <c r="B39" i="4"/>
  <c r="C39" i="4" s="1"/>
  <c r="B40" i="4"/>
  <c r="B41" i="4"/>
  <c r="AE13" i="4"/>
  <c r="AE14" i="4"/>
  <c r="AE15" i="4"/>
  <c r="AE16" i="4"/>
  <c r="AE17" i="4"/>
  <c r="AE25" i="4" s="1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O36" i="4" s="1"/>
  <c r="P17" i="4"/>
  <c r="P24" i="4"/>
  <c r="N25" i="4"/>
  <c r="N36" i="4" s="1"/>
  <c r="L25" i="4"/>
  <c r="M19" i="4" s="1"/>
  <c r="M15" i="4"/>
  <c r="M16" i="4"/>
  <c r="M17" i="4"/>
  <c r="M18" i="4"/>
  <c r="M21" i="4"/>
  <c r="M24" i="4"/>
  <c r="J25" i="4"/>
  <c r="K19" i="4" s="1"/>
  <c r="K16" i="4"/>
  <c r="K17" i="4"/>
  <c r="I25" i="4"/>
  <c r="N35" i="4" s="1"/>
  <c r="G25" i="4"/>
  <c r="H13" i="4" s="1"/>
  <c r="H16" i="4"/>
  <c r="H17" i="4"/>
  <c r="H21" i="4"/>
  <c r="E25" i="4"/>
  <c r="F18" i="4"/>
  <c r="F13" i="4"/>
  <c r="F16" i="4"/>
  <c r="F17" i="4"/>
  <c r="F19" i="4"/>
  <c r="F21" i="4"/>
  <c r="F24" i="4"/>
  <c r="D25" i="4"/>
  <c r="N34" i="4"/>
  <c r="B25" i="4"/>
  <c r="L34" i="4" s="1"/>
  <c r="M34" i="4" s="1"/>
  <c r="C16" i="4"/>
  <c r="C17" i="4"/>
  <c r="C19" i="4"/>
  <c r="C21" i="4"/>
  <c r="C24" i="4"/>
  <c r="O37" i="4"/>
  <c r="D34" i="4"/>
  <c r="D35" i="4"/>
  <c r="D36" i="4"/>
  <c r="D37" i="4"/>
  <c r="D38" i="4"/>
  <c r="D39" i="4"/>
  <c r="D40" i="4"/>
  <c r="D41" i="4"/>
  <c r="D42" i="4"/>
  <c r="J25" i="1"/>
  <c r="K20" i="1" s="1"/>
  <c r="K22" i="1"/>
  <c r="O25" i="1"/>
  <c r="O36" i="1" s="1"/>
  <c r="E25" i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H19" i="1" s="1"/>
  <c r="H22" i="1"/>
  <c r="L25" i="1"/>
  <c r="M20" i="1" s="1"/>
  <c r="V25" i="1"/>
  <c r="L38" i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R25" i="1" s="1"/>
  <c r="P24" i="1"/>
  <c r="P21" i="1"/>
  <c r="P20" i="1"/>
  <c r="P19" i="1"/>
  <c r="P18" i="1"/>
  <c r="P17" i="1"/>
  <c r="P15" i="1"/>
  <c r="P14" i="1"/>
  <c r="M24" i="1"/>
  <c r="M21" i="1"/>
  <c r="M19" i="1"/>
  <c r="M18" i="1"/>
  <c r="M17" i="1"/>
  <c r="M16" i="1"/>
  <c r="M15" i="1"/>
  <c r="M14" i="1"/>
  <c r="K24" i="1"/>
  <c r="K18" i="1"/>
  <c r="K17" i="1"/>
  <c r="K16" i="1"/>
  <c r="K15" i="1"/>
  <c r="K14" i="1"/>
  <c r="H21" i="1"/>
  <c r="H17" i="1"/>
  <c r="H15" i="1"/>
  <c r="C24" i="1"/>
  <c r="C21" i="1"/>
  <c r="C20" i="1"/>
  <c r="C19" i="1"/>
  <c r="C18" i="1"/>
  <c r="C17" i="1"/>
  <c r="C16" i="1"/>
  <c r="C25" i="1" s="1"/>
  <c r="C15" i="1"/>
  <c r="C14" i="1"/>
  <c r="E45" i="1"/>
  <c r="F45" i="1" s="1"/>
  <c r="E42" i="1"/>
  <c r="F42" i="1" s="1"/>
  <c r="E34" i="1"/>
  <c r="E41" i="1"/>
  <c r="E35" i="1"/>
  <c r="E36" i="1"/>
  <c r="E37" i="1"/>
  <c r="E38" i="1"/>
  <c r="F38" i="1" s="1"/>
  <c r="E39" i="1"/>
  <c r="F39" i="1" s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C42" i="1" s="1"/>
  <c r="B34" i="1"/>
  <c r="B41" i="1"/>
  <c r="B35" i="1"/>
  <c r="C35" i="1" s="1"/>
  <c r="B36" i="1"/>
  <c r="C36" i="1" s="1"/>
  <c r="B37" i="1"/>
  <c r="B38" i="1"/>
  <c r="C38" i="1" s="1"/>
  <c r="B39" i="1"/>
  <c r="B40" i="1"/>
  <c r="AE13" i="1"/>
  <c r="AE25" i="1" s="1"/>
  <c r="AD25" i="1"/>
  <c r="O39" i="1" s="1"/>
  <c r="P39" i="1" s="1"/>
  <c r="AE16" i="1"/>
  <c r="AC25" i="1"/>
  <c r="N39" i="1" s="1"/>
  <c r="AB13" i="1"/>
  <c r="AA25" i="1"/>
  <c r="L39" i="1" s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F22" i="1"/>
  <c r="F23" i="1"/>
  <c r="F24" i="1"/>
  <c r="C22" i="1"/>
  <c r="C23" i="1"/>
  <c r="O34" i="6"/>
  <c r="F22" i="6"/>
  <c r="L34" i="6"/>
  <c r="C22" i="6"/>
  <c r="H20" i="6"/>
  <c r="M18" i="6"/>
  <c r="M13" i="6"/>
  <c r="P19" i="6"/>
  <c r="P14" i="6"/>
  <c r="Z21" i="6"/>
  <c r="H22" i="6"/>
  <c r="K22" i="6"/>
  <c r="M13" i="5"/>
  <c r="H22" i="5"/>
  <c r="O38" i="5"/>
  <c r="P38" i="5" s="1"/>
  <c r="O35" i="5"/>
  <c r="K22" i="5"/>
  <c r="M14" i="4"/>
  <c r="P21" i="4"/>
  <c r="H22" i="4"/>
  <c r="K22" i="4"/>
  <c r="Z21" i="4"/>
  <c r="L34" i="1"/>
  <c r="F20" i="1"/>
  <c r="O34" i="1"/>
  <c r="P34" i="1" s="1"/>
  <c r="F13" i="1"/>
  <c r="C13" i="1"/>
  <c r="K21" i="1"/>
  <c r="H16" i="1"/>
  <c r="H13" i="1"/>
  <c r="H14" i="1"/>
  <c r="H18" i="1"/>
  <c r="H24" i="1"/>
  <c r="Z18" i="6"/>
  <c r="C20" i="6"/>
  <c r="C13" i="6"/>
  <c r="C25" i="6" s="1"/>
  <c r="F14" i="6"/>
  <c r="K15" i="6"/>
  <c r="R16" i="6"/>
  <c r="U16" i="6"/>
  <c r="U25" i="6" s="1"/>
  <c r="U13" i="6"/>
  <c r="H18" i="6"/>
  <c r="H13" i="6"/>
  <c r="H24" i="6"/>
  <c r="H14" i="6"/>
  <c r="D35" i="7"/>
  <c r="K14" i="6"/>
  <c r="K18" i="6"/>
  <c r="K21" i="6"/>
  <c r="K13" i="6"/>
  <c r="F13" i="6"/>
  <c r="W19" i="6"/>
  <c r="W18" i="6"/>
  <c r="K24" i="6"/>
  <c r="F43" i="6"/>
  <c r="H14" i="5"/>
  <c r="H24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K19" i="5"/>
  <c r="K20" i="5"/>
  <c r="C14" i="5"/>
  <c r="C13" i="5"/>
  <c r="E25" i="7"/>
  <c r="F23" i="7"/>
  <c r="F43" i="5"/>
  <c r="AE21" i="5"/>
  <c r="AE20" i="5"/>
  <c r="C20" i="5"/>
  <c r="F21" i="5"/>
  <c r="F20" i="5"/>
  <c r="P21" i="5"/>
  <c r="C43" i="6"/>
  <c r="Z20" i="7"/>
  <c r="B34" i="7"/>
  <c r="P15" i="4"/>
  <c r="H15" i="4"/>
  <c r="H18" i="4"/>
  <c r="H14" i="4"/>
  <c r="K15" i="4"/>
  <c r="K14" i="4"/>
  <c r="K18" i="4"/>
  <c r="C15" i="4"/>
  <c r="F15" i="4"/>
  <c r="P14" i="4"/>
  <c r="P13" i="4"/>
  <c r="P18" i="4"/>
  <c r="H24" i="4"/>
  <c r="K24" i="4"/>
  <c r="C14" i="4"/>
  <c r="F14" i="4"/>
  <c r="F20" i="4"/>
  <c r="F25" i="4" s="1"/>
  <c r="K21" i="4"/>
  <c r="H20" i="4"/>
  <c r="W17" i="4"/>
  <c r="O38" i="4"/>
  <c r="Z17" i="4"/>
  <c r="C18" i="4"/>
  <c r="C20" i="4"/>
  <c r="O34" i="4"/>
  <c r="P34" i="4" s="1"/>
  <c r="M13" i="4"/>
  <c r="W20" i="4"/>
  <c r="P20" i="4"/>
  <c r="P18" i="7"/>
  <c r="L35" i="4"/>
  <c r="F43" i="4"/>
  <c r="K22" i="7"/>
  <c r="Z14" i="7"/>
  <c r="Q25" i="7"/>
  <c r="L37" i="7" s="1"/>
  <c r="M37" i="7" s="1"/>
  <c r="B37" i="7"/>
  <c r="C37" i="7" s="1"/>
  <c r="AC25" i="7"/>
  <c r="N38" i="7" s="1"/>
  <c r="M15" i="7"/>
  <c r="D38" i="7"/>
  <c r="AA25" i="7"/>
  <c r="L38" i="7" s="1"/>
  <c r="M38" i="7" s="1"/>
  <c r="B45" i="7"/>
  <c r="C45" i="7" s="1"/>
  <c r="R17" i="7"/>
  <c r="D25" i="7"/>
  <c r="N34" i="7" s="1"/>
  <c r="H22" i="7"/>
  <c r="H21" i="7"/>
  <c r="P17" i="7"/>
  <c r="P16" i="7"/>
  <c r="Z16" i="7"/>
  <c r="F37" i="1"/>
  <c r="M16" i="7"/>
  <c r="F43" i="1"/>
  <c r="F24" i="7"/>
  <c r="C23" i="7"/>
  <c r="C44" i="1"/>
  <c r="F15" i="7"/>
  <c r="F22" i="7"/>
  <c r="F34" i="1"/>
  <c r="F36" i="1"/>
  <c r="F35" i="1"/>
  <c r="C34" i="1"/>
  <c r="C36" i="6"/>
  <c r="C43" i="5"/>
  <c r="C36" i="4"/>
  <c r="C43" i="4"/>
  <c r="C45" i="1"/>
  <c r="C37" i="1"/>
  <c r="C39" i="1"/>
  <c r="C15" i="7"/>
  <c r="K24" i="7"/>
  <c r="C39" i="6"/>
  <c r="C35" i="6"/>
  <c r="F35" i="6"/>
  <c r="F42" i="6"/>
  <c r="U13" i="7"/>
  <c r="U16" i="7"/>
  <c r="F45" i="6"/>
  <c r="M34" i="6"/>
  <c r="M38" i="6"/>
  <c r="O34" i="7"/>
  <c r="P34" i="7" s="1"/>
  <c r="P38" i="6"/>
  <c r="F39" i="6"/>
  <c r="C45" i="6"/>
  <c r="F45" i="5"/>
  <c r="AE20" i="7"/>
  <c r="R16" i="7"/>
  <c r="C36" i="5"/>
  <c r="C37" i="5"/>
  <c r="F36" i="5"/>
  <c r="F37" i="5"/>
  <c r="F34" i="5"/>
  <c r="C35" i="5"/>
  <c r="F18" i="7"/>
  <c r="F35" i="5"/>
  <c r="F21" i="7"/>
  <c r="F13" i="7"/>
  <c r="F14" i="7"/>
  <c r="F20" i="7"/>
  <c r="W20" i="7"/>
  <c r="AE18" i="7"/>
  <c r="AE21" i="7"/>
  <c r="AE17" i="7"/>
  <c r="F35" i="4"/>
  <c r="F36" i="4"/>
  <c r="K18" i="7"/>
  <c r="C35" i="4"/>
  <c r="F38" i="4"/>
  <c r="F42" i="4"/>
  <c r="P21" i="7"/>
  <c r="F45" i="4"/>
  <c r="K15" i="7"/>
  <c r="K14" i="7"/>
  <c r="K16" i="7"/>
  <c r="AB20" i="7"/>
  <c r="AB17" i="7"/>
  <c r="C20" i="7"/>
  <c r="C14" i="7"/>
  <c r="F39" i="4"/>
  <c r="R13" i="7"/>
  <c r="K21" i="7"/>
  <c r="M18" i="7"/>
  <c r="M13" i="7"/>
  <c r="P13" i="7"/>
  <c r="P15" i="7"/>
  <c r="P14" i="7"/>
  <c r="M14" i="7"/>
  <c r="H15" i="7"/>
  <c r="H16" i="7"/>
  <c r="H14" i="7"/>
  <c r="H18" i="7"/>
  <c r="H24" i="7"/>
  <c r="M38" i="1"/>
  <c r="M34" i="1"/>
  <c r="P37" i="4"/>
  <c r="P38" i="4"/>
  <c r="K20" i="6" l="1"/>
  <c r="K20" i="4"/>
  <c r="AB25" i="1"/>
  <c r="P19" i="4"/>
  <c r="U25" i="5"/>
  <c r="AB25" i="5"/>
  <c r="M19" i="6"/>
  <c r="V25" i="7"/>
  <c r="L39" i="7" s="1"/>
  <c r="M39" i="7" s="1"/>
  <c r="E35" i="7"/>
  <c r="F35" i="7" s="1"/>
  <c r="E45" i="7"/>
  <c r="F45" i="7" s="1"/>
  <c r="D37" i="7"/>
  <c r="B43" i="7"/>
  <c r="C43" i="7" s="1"/>
  <c r="R25" i="6"/>
  <c r="Z25" i="6"/>
  <c r="AE25" i="6"/>
  <c r="AB25" i="7"/>
  <c r="D43" i="7"/>
  <c r="C25" i="5"/>
  <c r="U25" i="1"/>
  <c r="Z25" i="1"/>
  <c r="U25" i="4"/>
  <c r="Z25" i="4"/>
  <c r="W25" i="5"/>
  <c r="B42" i="7"/>
  <c r="C42" i="7" s="1"/>
  <c r="D34" i="7"/>
  <c r="F25" i="7"/>
  <c r="C25" i="4"/>
  <c r="K25" i="5"/>
  <c r="L36" i="1"/>
  <c r="R25" i="5"/>
  <c r="D46" i="5"/>
  <c r="B38" i="7"/>
  <c r="C38" i="7" s="1"/>
  <c r="D36" i="7"/>
  <c r="F25" i="6"/>
  <c r="F25" i="1"/>
  <c r="K13" i="4"/>
  <c r="K25" i="4" s="1"/>
  <c r="AB25" i="4"/>
  <c r="Z25" i="5"/>
  <c r="B36" i="7"/>
  <c r="C36" i="7" s="1"/>
  <c r="X25" i="7"/>
  <c r="N39" i="7" s="1"/>
  <c r="W25" i="1"/>
  <c r="E46" i="1"/>
  <c r="F40" i="1" s="1"/>
  <c r="R25" i="4"/>
  <c r="W25" i="4"/>
  <c r="M20" i="6"/>
  <c r="W25" i="6"/>
  <c r="AB25" i="6"/>
  <c r="B25" i="7"/>
  <c r="L34" i="7" s="1"/>
  <c r="M34" i="7" s="1"/>
  <c r="D39" i="7"/>
  <c r="D42" i="7"/>
  <c r="D45" i="7"/>
  <c r="D44" i="7"/>
  <c r="E34" i="7"/>
  <c r="E41" i="7"/>
  <c r="H19" i="6"/>
  <c r="H25" i="6" s="1"/>
  <c r="M25" i="6"/>
  <c r="P25" i="6"/>
  <c r="D40" i="7"/>
  <c r="O40" i="6"/>
  <c r="P36" i="6" s="1"/>
  <c r="K19" i="6"/>
  <c r="D46" i="6"/>
  <c r="N40" i="6"/>
  <c r="W25" i="7"/>
  <c r="R25" i="7"/>
  <c r="L40" i="6"/>
  <c r="M36" i="6" s="1"/>
  <c r="AE25" i="7"/>
  <c r="B46" i="6"/>
  <c r="C34" i="6" s="1"/>
  <c r="P34" i="6"/>
  <c r="B35" i="7"/>
  <c r="C35" i="7" s="1"/>
  <c r="Y25" i="7"/>
  <c r="O39" i="7" s="1"/>
  <c r="P39" i="7" s="1"/>
  <c r="O35" i="1"/>
  <c r="U18" i="7"/>
  <c r="U25" i="7" s="1"/>
  <c r="L25" i="7"/>
  <c r="M20" i="7" s="1"/>
  <c r="O25" i="7"/>
  <c r="AD25" i="7"/>
  <c r="O38" i="7" s="1"/>
  <c r="P38" i="7" s="1"/>
  <c r="E42" i="7"/>
  <c r="F42" i="7" s="1"/>
  <c r="E46" i="5"/>
  <c r="K19" i="1"/>
  <c r="E44" i="7"/>
  <c r="F44" i="7" s="1"/>
  <c r="C13" i="7"/>
  <c r="B39" i="7"/>
  <c r="C39" i="7" s="1"/>
  <c r="L36" i="4"/>
  <c r="L40" i="4" s="1"/>
  <c r="M36" i="4" s="1"/>
  <c r="P25" i="5"/>
  <c r="D46" i="1"/>
  <c r="B44" i="7"/>
  <c r="C44" i="7" s="1"/>
  <c r="E46" i="6"/>
  <c r="M25" i="1"/>
  <c r="E43" i="7"/>
  <c r="F43" i="7" s="1"/>
  <c r="E36" i="7"/>
  <c r="F36" i="7" s="1"/>
  <c r="E38" i="7"/>
  <c r="F38" i="7" s="1"/>
  <c r="J25" i="7"/>
  <c r="O35" i="7" s="1"/>
  <c r="C22" i="7"/>
  <c r="E39" i="7"/>
  <c r="F39" i="7" s="1"/>
  <c r="M20" i="4"/>
  <c r="M25" i="4" s="1"/>
  <c r="P25" i="1"/>
  <c r="B46" i="4"/>
  <c r="C40" i="4" s="1"/>
  <c r="E40" i="7"/>
  <c r="O40" i="5"/>
  <c r="P35" i="5" s="1"/>
  <c r="N40" i="5"/>
  <c r="M19" i="5"/>
  <c r="M25" i="5" s="1"/>
  <c r="L40" i="5"/>
  <c r="M35" i="5" s="1"/>
  <c r="H20" i="5"/>
  <c r="H25" i="5" s="1"/>
  <c r="B46" i="5"/>
  <c r="O35" i="4"/>
  <c r="O40" i="4" s="1"/>
  <c r="P35" i="4" s="1"/>
  <c r="D46" i="4"/>
  <c r="P25" i="4"/>
  <c r="E46" i="4"/>
  <c r="F40" i="4" s="1"/>
  <c r="N40" i="4"/>
  <c r="N25" i="7"/>
  <c r="N36" i="7" s="1"/>
  <c r="B40" i="7"/>
  <c r="G25" i="7"/>
  <c r="L35" i="7" s="1"/>
  <c r="H19" i="4"/>
  <c r="H25" i="4" s="1"/>
  <c r="D41" i="7"/>
  <c r="N40" i="1"/>
  <c r="O40" i="1"/>
  <c r="P36" i="1" s="1"/>
  <c r="K25" i="1"/>
  <c r="I25" i="7"/>
  <c r="N35" i="7" s="1"/>
  <c r="B41" i="7"/>
  <c r="B46" i="1"/>
  <c r="C41" i="1" s="1"/>
  <c r="H20" i="1"/>
  <c r="H25" i="1" s="1"/>
  <c r="L35" i="1"/>
  <c r="K25" i="6" l="1"/>
  <c r="P35" i="1"/>
  <c r="C25" i="7"/>
  <c r="D46" i="7"/>
  <c r="E46" i="7"/>
  <c r="F40" i="7" s="1"/>
  <c r="F41" i="1"/>
  <c r="F46" i="1" s="1"/>
  <c r="F40" i="6"/>
  <c r="F34" i="6"/>
  <c r="L36" i="7"/>
  <c r="L40" i="7" s="1"/>
  <c r="M35" i="7" s="1"/>
  <c r="P35" i="6"/>
  <c r="P40" i="6" s="1"/>
  <c r="F41" i="6"/>
  <c r="C40" i="6"/>
  <c r="C41" i="6"/>
  <c r="M35" i="6"/>
  <c r="M40" i="6" s="1"/>
  <c r="M19" i="7"/>
  <c r="M25" i="7" s="1"/>
  <c r="K20" i="7"/>
  <c r="K13" i="7"/>
  <c r="K19" i="7"/>
  <c r="P19" i="7"/>
  <c r="P20" i="7"/>
  <c r="C34" i="4"/>
  <c r="C41" i="4"/>
  <c r="O36" i="7"/>
  <c r="O40" i="7" s="1"/>
  <c r="P36" i="7" s="1"/>
  <c r="F40" i="5"/>
  <c r="F46" i="5" s="1"/>
  <c r="F41" i="5"/>
  <c r="P36" i="5"/>
  <c r="P40" i="5" s="1"/>
  <c r="M36" i="5"/>
  <c r="M40" i="5" s="1"/>
  <c r="C41" i="5"/>
  <c r="C40" i="5"/>
  <c r="H20" i="7"/>
  <c r="N40" i="7"/>
  <c r="P36" i="4"/>
  <c r="P40" i="4" s="1"/>
  <c r="F34" i="4"/>
  <c r="F41" i="4"/>
  <c r="M35" i="4"/>
  <c r="M40" i="4" s="1"/>
  <c r="H19" i="7"/>
  <c r="H13" i="7"/>
  <c r="P40" i="1"/>
  <c r="F41" i="7"/>
  <c r="B46" i="7"/>
  <c r="C40" i="1"/>
  <c r="C46" i="1" s="1"/>
  <c r="L40" i="1"/>
  <c r="M36" i="1" s="1"/>
  <c r="F34" i="7" l="1"/>
  <c r="K25" i="7"/>
  <c r="C46" i="4"/>
  <c r="F46" i="6"/>
  <c r="C46" i="6"/>
  <c r="M36" i="7"/>
  <c r="M40" i="7" s="1"/>
  <c r="P35" i="7"/>
  <c r="P40" i="7" s="1"/>
  <c r="P25" i="7"/>
  <c r="M35" i="1"/>
  <c r="M40" i="1" s="1"/>
  <c r="C46" i="5"/>
  <c r="F46" i="4"/>
  <c r="F46" i="7"/>
  <c r="H25" i="7"/>
  <c r="C40" i="7"/>
  <c r="C34" i="7"/>
  <c r="C41" i="7"/>
  <c r="C46" i="7" l="1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<sst xmlns="http://schemas.openxmlformats.org/spreadsheetml/2006/main" count="457" uniqueCount="62">
  <si>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</si>
  <si>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</si>
  <si>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</si>
  <si>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</si>
  <si>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</si>
  <si>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</si>
  <si>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</si>
  <si>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</si>
  <si>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</si>
  <si>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</si>
  <si>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</si>
  <si>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</si>
  <si>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</si>
  <si>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</si>
  <si>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</si>
  <si>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</si>
  <si>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</si>
  <si>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</si>
  <si>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</si>
  <si>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</si>
  <si>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</si>
  <si>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</si>
  <si>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</si>
  <si>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</si>
  <si>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</si>
  <si>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</si>
  <si>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</si>
  <si>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</si>
  <si>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</si>
  <si>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</si>
  <si>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</si>
  <si>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</si>
  <si>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</si>
  <si>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</si>
  <si>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</si>
  <si>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</si>
  <si>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</si>
  <si>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</si>
  <si>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</si>
  <si>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</si>
  <si>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</si>
  <si>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</si>
  <si>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</si>
  <si>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</si>
  <si>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</si>
  <si>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</si>
  <si>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</si>
  <si>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</si>
  <si>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</si>
  <si>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</si>
  <si>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</si>
  <si>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</si>
  <si>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</si>
  <si>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</si>
  <si>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</si>
  <si>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</si>
  <si>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</si>
  <si>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</si>
  <si>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</si>
  <si>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Institut Municipal de Persones amb Discapacitat (IMPD)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</si>
  <si>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t>
  </si>
  <si>
    <t>https://bcnroc.ajuntament.barcelona.cat/jspui/bitstream/11703/135210/3/GM_Pressupost2024.pdf#page=247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</si>
</sst>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  <numFmt numFmtId="167" formatCode="dd/mm/yyyy;@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00B05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167" fontId="48" fillId="2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6C-4886-A78C-9AF746E660AC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6C-4886-A78C-9AF746E660AC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6C-4886-A78C-9AF746E660AC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6C-4886-A78C-9AF746E660AC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6C-4886-A78C-9AF746E660AC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6C-4886-A78C-9AF746E660AC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6C-4886-A78C-9AF746E660AC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6C-4886-A78C-9AF746E660AC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6C-4886-A78C-9AF746E660AC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6C-4886-A78C-9AF746E660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6C-4886-A78C-9AF746E66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E8-409A-B8BB-04AEE7B5E3FF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8-409A-B8BB-04AEE7B5E3FF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E8-409A-B8BB-04AEE7B5E3FF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8-409A-B8BB-04AEE7B5E3FF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E8-409A-B8BB-04AEE7B5E3FF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E8-409A-B8BB-04AEE7B5E3FF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8-409A-B8BB-04AEE7B5E3FF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8-409A-B8BB-04AEE7B5E3FF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8-409A-B8BB-04AEE7B5E3FF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8-409A-B8BB-04AEE7B5E3F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159393.30000000002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168564.02</c:v>
                </c:pt>
                <c:pt idx="7">
                  <c:v>228789.46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E8-409A-B8BB-04AEE7B5E3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6B-4D4A-ABA8-C54A858C1883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B-4D4A-ABA8-C54A858C1883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6B-4D4A-ABA8-C54A858C1883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B-4D4A-ABA8-C54A858C18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77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6B-4D4A-ABA8-C54A858C1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BE-42D1-B30C-3B51BA2C09BF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BE-42D1-B30C-3B51BA2C09BF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BE-42D1-B30C-3B51BA2C09BF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BE-42D1-B30C-3B51BA2C09BF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BE-42D1-B30C-3B51BA2C09BF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BE-42D1-B30C-3B51BA2C09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531371.36</c:v>
                </c:pt>
                <c:pt idx="2">
                  <c:v>25375.42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BE-42D1-B30C-3B51BA2C0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34" zoomScale="90" zoomScaleNormal="90" workbookViewId="0">
      <selection activeCell="E40" sqref="E4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>
        <v>45531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59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0.25</v>
      </c>
      <c r="I19" s="6">
        <v>11571.9</v>
      </c>
      <c r="J19" s="7">
        <v>12700</v>
      </c>
      <c r="K19" s="21">
        <f t="shared" si="3"/>
        <v>0.18567118451929221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6</v>
      </c>
      <c r="H20" s="62">
        <f t="shared" si="2"/>
        <v>0.75</v>
      </c>
      <c r="I20" s="65">
        <v>48393.79</v>
      </c>
      <c r="J20" s="66">
        <v>55700.49</v>
      </c>
      <c r="K20" s="63">
        <f t="shared" si="3"/>
        <v>0.8143288154807079</v>
      </c>
      <c r="L20" s="64">
        <v>1</v>
      </c>
      <c r="M20" s="62">
        <f t="shared" si="4"/>
        <v>1</v>
      </c>
      <c r="N20" s="65">
        <f>+O20/1.21</f>
        <v>991.73553719008271</v>
      </c>
      <c r="O20" s="66">
        <v>1200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8</v>
      </c>
      <c r="H25" s="17">
        <f t="shared" si="12"/>
        <v>1</v>
      </c>
      <c r="I25" s="18">
        <f t="shared" si="12"/>
        <v>59965.69</v>
      </c>
      <c r="J25" s="18">
        <f t="shared" si="12"/>
        <v>68400.489999999991</v>
      </c>
      <c r="K25" s="19">
        <f t="shared" si="12"/>
        <v>1</v>
      </c>
      <c r="L25" s="16">
        <f t="shared" si="12"/>
        <v>1</v>
      </c>
      <c r="M25" s="17">
        <f t="shared" si="12"/>
        <v>1</v>
      </c>
      <c r="N25" s="18">
        <f t="shared" si="12"/>
        <v>991.73553719008271</v>
      </c>
      <c r="O25" s="18">
        <f t="shared" si="12"/>
        <v>1200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customHeight="1" x14ac:dyDescent="0.3">
      <c r="A27" s="119" t="s">
        <v>60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0" t="s">
        <v>61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5" t="s">
        <v>36</v>
      </c>
      <c r="B29" s="115"/>
      <c r="C29" s="115"/>
      <c r="D29" s="115"/>
      <c r="E29" s="115"/>
      <c r="F29" s="115"/>
      <c r="G29" s="115"/>
      <c r="H29" s="115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6" t="s">
        <v>10</v>
      </c>
      <c r="B31" s="101" t="s">
        <v>17</v>
      </c>
      <c r="C31" s="102"/>
      <c r="D31" s="102"/>
      <c r="E31" s="102"/>
      <c r="F31" s="103"/>
      <c r="G31" s="24"/>
      <c r="J31" s="107" t="s">
        <v>15</v>
      </c>
      <c r="K31" s="108"/>
      <c r="L31" s="101" t="s">
        <v>16</v>
      </c>
      <c r="M31" s="102"/>
      <c r="N31" s="102"/>
      <c r="O31" s="102"/>
      <c r="P31" s="103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7"/>
      <c r="B32" s="116"/>
      <c r="C32" s="117"/>
      <c r="D32" s="117"/>
      <c r="E32" s="117"/>
      <c r="F32" s="118"/>
      <c r="G32" s="24"/>
      <c r="J32" s="109"/>
      <c r="K32" s="110"/>
      <c r="L32" s="104"/>
      <c r="M32" s="105"/>
      <c r="N32" s="105"/>
      <c r="O32" s="105"/>
      <c r="P32" s="10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8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1"/>
      <c r="K33" s="112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8</v>
      </c>
      <c r="M35" s="8">
        <f t="shared" si="18"/>
        <v>0.88888888888888884</v>
      </c>
      <c r="N35" s="58">
        <f>I25</f>
        <v>59965.69</v>
      </c>
      <c r="O35" s="58">
        <f>J25</f>
        <v>68400.489999999991</v>
      </c>
      <c r="P35" s="56">
        <f t="shared" si="19"/>
        <v>0.98275874207207448</v>
      </c>
    </row>
    <row r="36" spans="1:33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9" t="s">
        <v>2</v>
      </c>
      <c r="K36" s="140"/>
      <c r="L36" s="57">
        <f>L25</f>
        <v>1</v>
      </c>
      <c r="M36" s="8">
        <f t="shared" si="18"/>
        <v>0.1111111111111111</v>
      </c>
      <c r="N36" s="58">
        <f>N25</f>
        <v>991.73553719008271</v>
      </c>
      <c r="O36" s="58">
        <f>O25</f>
        <v>1200</v>
      </c>
      <c r="P36" s="56">
        <f t="shared" si="19"/>
        <v>1.724125792792551E-2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9" t="s">
        <v>5</v>
      </c>
      <c r="K38" s="140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4</v>
      </c>
      <c r="K39" s="140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2</v>
      </c>
      <c r="C40" s="8">
        <f t="shared" si="14"/>
        <v>0.22222222222222221</v>
      </c>
      <c r="D40" s="13">
        <f t="shared" si="15"/>
        <v>11571.9</v>
      </c>
      <c r="E40" s="14">
        <f t="shared" si="16"/>
        <v>12700</v>
      </c>
      <c r="F40" s="21">
        <f t="shared" si="17"/>
        <v>0.18246997973721166</v>
      </c>
      <c r="G40" s="24"/>
      <c r="J40" s="141" t="s">
        <v>0</v>
      </c>
      <c r="K40" s="142"/>
      <c r="L40" s="79">
        <f>SUM(L34:L39)</f>
        <v>9</v>
      </c>
      <c r="M40" s="17">
        <f>SUM(M34:M39)</f>
        <v>1</v>
      </c>
      <c r="N40" s="80">
        <f>SUM(N34:N39)</f>
        <v>60957.425537190087</v>
      </c>
      <c r="O40" s="81">
        <f>SUM(O34:O39)</f>
        <v>69600.489999999991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7</v>
      </c>
      <c r="C41" s="8">
        <f t="shared" si="14"/>
        <v>0.77777777777777779</v>
      </c>
      <c r="D41" s="13">
        <f t="shared" si="15"/>
        <v>49385.525537190086</v>
      </c>
      <c r="E41" s="14">
        <f t="shared" si="16"/>
        <v>56900.49</v>
      </c>
      <c r="F41" s="21">
        <f t="shared" si="17"/>
        <v>0.81753002026278843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</v>
      </c>
      <c r="C46" s="17">
        <f>SUM(C34:C45)</f>
        <v>1</v>
      </c>
      <c r="D46" s="18">
        <f>SUM(D34:D45)</f>
        <v>60957.425537190087</v>
      </c>
      <c r="E46" s="18">
        <f>SUM(E34:E45)</f>
        <v>69600.489999999991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34" zoomScale="80" zoomScaleNormal="80" workbookViewId="0">
      <selection activeCell="G14" sqref="G1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45531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Persones amb Discapacitat (IMPD)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f>2*0+1+3</f>
        <v>4</v>
      </c>
      <c r="H13" s="20">
        <f t="shared" ref="H13:H21" si="2">IF(G13,G13/$G$25,"")</f>
        <v>0.2857142857142857</v>
      </c>
      <c r="I13" s="4">
        <f>39900*0+95000+15120</f>
        <v>110120</v>
      </c>
      <c r="J13" s="7">
        <f>114950+18295.2</f>
        <v>133245.20000000001</v>
      </c>
      <c r="K13" s="21">
        <f t="shared" ref="K13:K21" si="3">IF(J13,J13/$J$25,"")</f>
        <v>0.90072643415347797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0.14285714285714285</v>
      </c>
      <c r="I19" s="6">
        <v>9090.91</v>
      </c>
      <c r="J19" s="7">
        <v>11000</v>
      </c>
      <c r="K19" s="21">
        <f t="shared" si="3"/>
        <v>7.4359082170976948E-2</v>
      </c>
      <c r="L19" s="2">
        <v>1</v>
      </c>
      <c r="M19" s="20">
        <f t="shared" si="4"/>
        <v>0.33333333333333331</v>
      </c>
      <c r="N19" s="6">
        <v>2479.34</v>
      </c>
      <c r="O19" s="7">
        <v>3000</v>
      </c>
      <c r="P19" s="21">
        <f t="shared" si="5"/>
        <v>0.33327297389472793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8</v>
      </c>
      <c r="H20" s="62">
        <f t="shared" si="2"/>
        <v>0.5714285714285714</v>
      </c>
      <c r="I20" s="65">
        <v>3296.81</v>
      </c>
      <c r="J20" s="66">
        <v>3685.62</v>
      </c>
      <c r="K20" s="21">
        <f t="shared" si="3"/>
        <v>2.4914483675545093E-2</v>
      </c>
      <c r="L20" s="64">
        <v>2</v>
      </c>
      <c r="M20" s="62">
        <f t="shared" si="4"/>
        <v>0.66666666666666663</v>
      </c>
      <c r="N20" s="65">
        <v>5436.93</v>
      </c>
      <c r="O20" s="66">
        <v>6001.63</v>
      </c>
      <c r="P20" s="63">
        <f t="shared" si="5"/>
        <v>0.66672702610527201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14</v>
      </c>
      <c r="H25" s="17">
        <f t="shared" si="32"/>
        <v>1</v>
      </c>
      <c r="I25" s="18">
        <f t="shared" si="32"/>
        <v>122507.72</v>
      </c>
      <c r="J25" s="18">
        <f t="shared" si="32"/>
        <v>147930.82</v>
      </c>
      <c r="K25" s="19">
        <f t="shared" si="32"/>
        <v>1</v>
      </c>
      <c r="L25" s="16">
        <f t="shared" si="32"/>
        <v>3</v>
      </c>
      <c r="M25" s="17">
        <f t="shared" si="32"/>
        <v>1</v>
      </c>
      <c r="N25" s="18">
        <f t="shared" si="32"/>
        <v>7916.27</v>
      </c>
      <c r="O25" s="18">
        <f t="shared" si="32"/>
        <v>9001.630000000001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35" customHeight="1" x14ac:dyDescent="0.3">
      <c r="A27" s="11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0" t="str">
        <f>'CONTRACTACIO 1r TR 2024'!A28:Q28</f>
        <v>https://bcnroc.ajuntament.barcelona.cat/jspui/bitstream/11703/135210/3/GM_Pressupost2024.pdf#page=247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5" t="s">
        <v>36</v>
      </c>
      <c r="B29" s="115"/>
      <c r="C29" s="115"/>
      <c r="D29" s="115"/>
      <c r="E29" s="115"/>
      <c r="F29" s="115"/>
      <c r="G29" s="115"/>
      <c r="H29" s="115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6" t="s">
        <v>10</v>
      </c>
      <c r="B31" s="101" t="s">
        <v>17</v>
      </c>
      <c r="C31" s="102"/>
      <c r="D31" s="102"/>
      <c r="E31" s="102"/>
      <c r="F31" s="103"/>
      <c r="G31" s="24"/>
      <c r="J31" s="107" t="s">
        <v>15</v>
      </c>
      <c r="K31" s="108"/>
      <c r="L31" s="101" t="s">
        <v>16</v>
      </c>
      <c r="M31" s="102"/>
      <c r="N31" s="102"/>
      <c r="O31" s="102"/>
      <c r="P31" s="103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7"/>
      <c r="B32" s="104"/>
      <c r="C32" s="105"/>
      <c r="D32" s="105"/>
      <c r="E32" s="105"/>
      <c r="F32" s="106"/>
      <c r="G32" s="24"/>
      <c r="J32" s="109"/>
      <c r="K32" s="110"/>
      <c r="L32" s="104"/>
      <c r="M32" s="105"/>
      <c r="N32" s="105"/>
      <c r="O32" s="105"/>
      <c r="P32" s="10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8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1"/>
      <c r="K33" s="112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4</v>
      </c>
      <c r="C34" s="8">
        <f t="shared" ref="C34:C45" si="34">IF(B34,B34/$B$46,"")</f>
        <v>0.23529411764705882</v>
      </c>
      <c r="D34" s="10">
        <f t="shared" ref="D34:D45" si="35">D13+I13+N13+S13+AC13+X13</f>
        <v>110120</v>
      </c>
      <c r="E34" s="11">
        <f t="shared" ref="E34:E45" si="36">E13+J13+O13+T13+AD13+Y13</f>
        <v>133245.20000000001</v>
      </c>
      <c r="F34" s="21">
        <f t="shared" ref="F34:F42" si="37">IF(E34,E34/$E$46,"")</f>
        <v>0.84906085388968311</v>
      </c>
      <c r="J34" s="143" t="s">
        <v>3</v>
      </c>
      <c r="K34" s="144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3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9" t="s">
        <v>1</v>
      </c>
      <c r="K35" s="140"/>
      <c r="L35" s="57">
        <f>G25</f>
        <v>14</v>
      </c>
      <c r="M35" s="8">
        <f t="shared" si="38"/>
        <v>0.82352941176470584</v>
      </c>
      <c r="N35" s="58">
        <f>I25</f>
        <v>122507.72</v>
      </c>
      <c r="O35" s="58">
        <f>J25</f>
        <v>147930.82</v>
      </c>
      <c r="P35" s="56">
        <f t="shared" si="39"/>
        <v>0.94264009769808599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139" t="s">
        <v>2</v>
      </c>
      <c r="K36" s="140"/>
      <c r="L36" s="57">
        <f>L25</f>
        <v>3</v>
      </c>
      <c r="M36" s="8">
        <f t="shared" si="38"/>
        <v>0.17647058823529413</v>
      </c>
      <c r="N36" s="58">
        <f>N25</f>
        <v>7916.27</v>
      </c>
      <c r="O36" s="58">
        <f>O25</f>
        <v>9001.630000000001</v>
      </c>
      <c r="P36" s="56">
        <f t="shared" si="39"/>
        <v>5.7359902301913977E-2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9" t="s">
        <v>34</v>
      </c>
      <c r="K37" s="140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9" t="s">
        <v>5</v>
      </c>
      <c r="K38" s="140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9" t="s">
        <v>4</v>
      </c>
      <c r="K39" s="140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3</v>
      </c>
      <c r="C40" s="8">
        <f t="shared" si="34"/>
        <v>0.17647058823529413</v>
      </c>
      <c r="D40" s="13">
        <f t="shared" si="35"/>
        <v>11570.25</v>
      </c>
      <c r="E40" s="14">
        <f t="shared" si="36"/>
        <v>14000</v>
      </c>
      <c r="F40" s="21">
        <f t="shared" si="37"/>
        <v>8.9210357704859633E-2</v>
      </c>
      <c r="G40" s="24"/>
      <c r="J40" s="141" t="s">
        <v>0</v>
      </c>
      <c r="K40" s="142"/>
      <c r="L40" s="79">
        <f>SUM(L34:L39)</f>
        <v>17</v>
      </c>
      <c r="M40" s="17">
        <f>SUM(M34:M39)</f>
        <v>1</v>
      </c>
      <c r="N40" s="80">
        <f>SUM(N34:N39)</f>
        <v>130423.99</v>
      </c>
      <c r="O40" s="81">
        <f>SUM(O34:O39)</f>
        <v>156932.45000000001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10</v>
      </c>
      <c r="C41" s="8">
        <f t="shared" si="34"/>
        <v>0.58823529411764708</v>
      </c>
      <c r="D41" s="13">
        <f t="shared" si="35"/>
        <v>8733.74</v>
      </c>
      <c r="E41" s="14">
        <f t="shared" si="36"/>
        <v>9687.25</v>
      </c>
      <c r="F41" s="21">
        <f t="shared" si="37"/>
        <v>6.1728788405457251E-2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17</v>
      </c>
      <c r="C46" s="17">
        <f>SUM(C34:C45)</f>
        <v>1</v>
      </c>
      <c r="D46" s="18">
        <f>SUM(D34:D45)</f>
        <v>130423.99</v>
      </c>
      <c r="E46" s="18">
        <f>SUM(E34:E45)</f>
        <v>156932.45000000001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9" zoomScale="80" zoomScaleNormal="80" workbookViewId="0">
      <selection activeCell="H21" sqref="H21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45600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Persones amb Discapacitat (IMPD)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0.100000000000001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3" si="2">IF(G13,G13/$G$25,"")</f>
        <v/>
      </c>
      <c r="I13" s="4"/>
      <c r="J13" s="5"/>
      <c r="K13" s="21" t="str">
        <f t="shared" ref="K13:K23" si="3">IF(J13,J13/$J$25,"")</f>
        <v/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0.13333333333333333</v>
      </c>
      <c r="I19" s="6">
        <v>22396.7</v>
      </c>
      <c r="J19" s="7">
        <v>27100.010000000002</v>
      </c>
      <c r="K19" s="21">
        <f t="shared" si="3"/>
        <v>0.36308683720933971</v>
      </c>
      <c r="L19" s="2">
        <v>1</v>
      </c>
      <c r="M19" s="20">
        <f t="shared" si="4"/>
        <v>1</v>
      </c>
      <c r="N19" s="6">
        <v>4200</v>
      </c>
      <c r="O19" s="7">
        <v>5082</v>
      </c>
      <c r="P19" s="21">
        <f t="shared" si="5"/>
        <v>1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13</v>
      </c>
      <c r="H20" s="62">
        <f t="shared" si="2"/>
        <v>0.8666666666666667</v>
      </c>
      <c r="I20" s="65">
        <v>41916.080000000002</v>
      </c>
      <c r="J20" s="66">
        <v>47537.81</v>
      </c>
      <c r="K20" s="63">
        <f t="shared" si="3"/>
        <v>0.63691316279066024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15</v>
      </c>
      <c r="H25" s="17">
        <f t="shared" si="22"/>
        <v>1</v>
      </c>
      <c r="I25" s="18">
        <f t="shared" si="22"/>
        <v>64312.78</v>
      </c>
      <c r="J25" s="18">
        <f t="shared" si="22"/>
        <v>74637.820000000007</v>
      </c>
      <c r="K25" s="19">
        <f t="shared" si="22"/>
        <v>1</v>
      </c>
      <c r="L25" s="16">
        <f t="shared" si="22"/>
        <v>1</v>
      </c>
      <c r="M25" s="17">
        <f t="shared" si="22"/>
        <v>1</v>
      </c>
      <c r="N25" s="18">
        <f t="shared" si="22"/>
        <v>4200</v>
      </c>
      <c r="O25" s="18">
        <f t="shared" si="22"/>
        <v>5082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customHeight="1" x14ac:dyDescent="0.3">
      <c r="A27" s="11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0" t="str">
        <f>'CONTRACTACIO 1r TR 2024'!A28:Q28</f>
        <v>https://bcnroc.ajuntament.barcelona.cat/jspui/bitstream/11703/135210/3/GM_Pressupost2024.pdf#page=247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5" t="s">
        <v>36</v>
      </c>
      <c r="B29" s="115"/>
      <c r="C29" s="115"/>
      <c r="D29" s="115"/>
      <c r="E29" s="115"/>
      <c r="F29" s="115"/>
      <c r="G29" s="115"/>
      <c r="H29" s="115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6" t="s">
        <v>10</v>
      </c>
      <c r="B31" s="101" t="s">
        <v>17</v>
      </c>
      <c r="C31" s="102"/>
      <c r="D31" s="102"/>
      <c r="E31" s="102"/>
      <c r="F31" s="103"/>
      <c r="G31" s="24"/>
      <c r="J31" s="107" t="s">
        <v>15</v>
      </c>
      <c r="K31" s="108"/>
      <c r="L31" s="101" t="s">
        <v>16</v>
      </c>
      <c r="M31" s="102"/>
      <c r="N31" s="102"/>
      <c r="O31" s="102"/>
      <c r="P31" s="103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7"/>
      <c r="B32" s="116"/>
      <c r="C32" s="117"/>
      <c r="D32" s="117"/>
      <c r="E32" s="117"/>
      <c r="F32" s="118"/>
      <c r="G32" s="24"/>
      <c r="J32" s="109"/>
      <c r="K32" s="110"/>
      <c r="L32" s="104"/>
      <c r="M32" s="105"/>
      <c r="N32" s="105"/>
      <c r="O32" s="105"/>
      <c r="P32" s="10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8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1"/>
      <c r="K33" s="112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0</v>
      </c>
      <c r="C34" s="8" t="str">
        <f t="shared" ref="C34:C42" si="24">IF(B34,B34/$B$46,"")</f>
        <v/>
      </c>
      <c r="D34" s="10">
        <f t="shared" ref="D34:D45" si="25">D13+I13+N13+S13+AC13+X13</f>
        <v>0</v>
      </c>
      <c r="E34" s="11">
        <f t="shared" ref="E34:E45" si="26">E13+J13+O13+T13+AD13+Y13</f>
        <v>0</v>
      </c>
      <c r="F34" s="21" t="str">
        <f t="shared" ref="F34:F43" si="27">IF(E34,E34/$E$46,"")</f>
        <v/>
      </c>
      <c r="J34" s="143" t="s">
        <v>3</v>
      </c>
      <c r="K34" s="144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9" t="s">
        <v>1</v>
      </c>
      <c r="K35" s="140"/>
      <c r="L35" s="57">
        <f>G25</f>
        <v>15</v>
      </c>
      <c r="M35" s="8">
        <f>IF(L35,L35/$L$40,"")</f>
        <v>0.9375</v>
      </c>
      <c r="N35" s="58">
        <f>I25</f>
        <v>64312.78</v>
      </c>
      <c r="O35" s="58">
        <f>J25</f>
        <v>74637.820000000007</v>
      </c>
      <c r="P35" s="56">
        <f>IF(O35,O35/$O$40,"")</f>
        <v>0.93625173764817837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9" t="s">
        <v>2</v>
      </c>
      <c r="K36" s="140"/>
      <c r="L36" s="57">
        <f>L25</f>
        <v>1</v>
      </c>
      <c r="M36" s="8">
        <f>IF(L36,L36/$L$40,"")</f>
        <v>6.25E-2</v>
      </c>
      <c r="N36" s="58">
        <f>N25</f>
        <v>4200</v>
      </c>
      <c r="O36" s="58">
        <f>O25</f>
        <v>5082</v>
      </c>
      <c r="P36" s="56">
        <f>IF(O36,O36/$O$40,"")</f>
        <v>6.3748262351821655E-2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34</v>
      </c>
      <c r="K37" s="140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9" t="s">
        <v>5</v>
      </c>
      <c r="K38" s="140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4</v>
      </c>
      <c r="K39" s="140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3</v>
      </c>
      <c r="C40" s="8">
        <f t="shared" si="24"/>
        <v>0.1875</v>
      </c>
      <c r="D40" s="13">
        <f t="shared" si="25"/>
        <v>26596.7</v>
      </c>
      <c r="E40" s="14">
        <f t="shared" si="26"/>
        <v>32182.010000000002</v>
      </c>
      <c r="F40" s="21">
        <f t="shared" si="27"/>
        <v>0.40368894460624721</v>
      </c>
      <c r="G40" s="24"/>
      <c r="J40" s="141" t="s">
        <v>0</v>
      </c>
      <c r="K40" s="142"/>
      <c r="L40" s="79">
        <f>SUM(L34:L39)</f>
        <v>16</v>
      </c>
      <c r="M40" s="17">
        <f>SUM(M34:M39)</f>
        <v>1</v>
      </c>
      <c r="N40" s="80">
        <f>SUM(N34:N39)</f>
        <v>68512.78</v>
      </c>
      <c r="O40" s="81">
        <f>SUM(O34:O39)</f>
        <v>79719.820000000007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13</v>
      </c>
      <c r="C41" s="8">
        <f t="shared" si="24"/>
        <v>0.8125</v>
      </c>
      <c r="D41" s="13">
        <f t="shared" si="25"/>
        <v>41916.080000000002</v>
      </c>
      <c r="E41" s="14">
        <f t="shared" si="26"/>
        <v>47537.81</v>
      </c>
      <c r="F41" s="21">
        <f t="shared" si="27"/>
        <v>0.59631105539375273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16</v>
      </c>
      <c r="C46" s="17">
        <f>SUM(C34:C45)</f>
        <v>1</v>
      </c>
      <c r="D46" s="18">
        <f>SUM(D34:D45)</f>
        <v>68512.78</v>
      </c>
      <c r="E46" s="18">
        <f>SUM(E34:E45)</f>
        <v>79719.820000000007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G14" sqref="G1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554687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2" width="11.44140625" style="26" customWidth="1"/>
    <col min="13" max="13" width="10.5546875" style="26" customWidth="1"/>
    <col min="14" max="14" width="18.886718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85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95">
        <v>45813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Persones amb Discapacitat (IMPD)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2.5000000000000001E-2</v>
      </c>
      <c r="I13" s="4">
        <f>250018.8*0+21610</f>
        <v>21610</v>
      </c>
      <c r="J13" s="5">
        <f>302522.748*0+26148.1</f>
        <v>26148.1</v>
      </c>
      <c r="K13" s="21">
        <f t="shared" ref="K13:K21" si="3">IF(J13,J13/$J$25,"")</f>
        <v>0.10876812581979793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</v>
      </c>
      <c r="H19" s="20">
        <f t="shared" si="2"/>
        <v>0.125</v>
      </c>
      <c r="I19" s="6">
        <v>86446.29</v>
      </c>
      <c r="J19" s="7">
        <v>104600.01</v>
      </c>
      <c r="K19" s="21">
        <f t="shared" si="3"/>
        <v>0.43510415855959406</v>
      </c>
      <c r="L19" s="2">
        <v>1</v>
      </c>
      <c r="M19" s="20">
        <f>IF(L19,L19/$L$25,"")</f>
        <v>0.14285714285714285</v>
      </c>
      <c r="N19" s="6">
        <v>4200</v>
      </c>
      <c r="O19" s="7">
        <v>5082</v>
      </c>
      <c r="P19" s="21">
        <f>IF(O19,O19/$O$25,"")</f>
        <v>0.50357766065286724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34</v>
      </c>
      <c r="H20" s="62">
        <f t="shared" si="2"/>
        <v>0.85</v>
      </c>
      <c r="I20" s="65">
        <v>94518.95</v>
      </c>
      <c r="J20" s="66">
        <v>109654.12</v>
      </c>
      <c r="K20" s="63">
        <f t="shared" si="3"/>
        <v>0.45612771562060805</v>
      </c>
      <c r="L20" s="64">
        <v>6</v>
      </c>
      <c r="M20" s="62">
        <f>IF(L20,L20/$L$25,"")</f>
        <v>0.8571428571428571</v>
      </c>
      <c r="N20" s="65">
        <v>4242.04</v>
      </c>
      <c r="O20" s="66">
        <v>5009.79</v>
      </c>
      <c r="P20" s="63">
        <f>IF(O20,O20/$O$25,"")</f>
        <v>0.49642233934713265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40</v>
      </c>
      <c r="H25" s="17">
        <f t="shared" si="30"/>
        <v>1</v>
      </c>
      <c r="I25" s="18">
        <f t="shared" si="30"/>
        <v>202575.24</v>
      </c>
      <c r="J25" s="18">
        <f t="shared" si="30"/>
        <v>240402.22999999998</v>
      </c>
      <c r="K25" s="19">
        <f t="shared" si="30"/>
        <v>1</v>
      </c>
      <c r="L25" s="16">
        <f t="shared" si="30"/>
        <v>7</v>
      </c>
      <c r="M25" s="17">
        <f t="shared" si="30"/>
        <v>1</v>
      </c>
      <c r="N25" s="18">
        <f t="shared" si="30"/>
        <v>8442.0400000000009</v>
      </c>
      <c r="O25" s="18">
        <f t="shared" si="30"/>
        <v>10091.790000000001</v>
      </c>
      <c r="P25" s="19">
        <f t="shared" si="30"/>
        <v>0.99999999999999989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35" customHeight="1" x14ac:dyDescent="0.3">
      <c r="A27" s="11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0" t="str">
        <f>'CONTRACTACIO 1r TR 2024'!A28:Q28</f>
        <v>https://bcnroc.ajuntament.barcelona.cat/jspui/bitstream/11703/135210/3/GM_Pressupost2024.pdf#page=247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5" t="s">
        <v>36</v>
      </c>
      <c r="B29" s="115"/>
      <c r="C29" s="115"/>
      <c r="D29" s="115"/>
      <c r="E29" s="115"/>
      <c r="F29" s="115"/>
      <c r="G29" s="115"/>
      <c r="H29" s="115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96" t="s">
        <v>10</v>
      </c>
      <c r="B31" s="101" t="s">
        <v>17</v>
      </c>
      <c r="C31" s="102"/>
      <c r="D31" s="102"/>
      <c r="E31" s="102"/>
      <c r="F31" s="103"/>
      <c r="G31" s="24"/>
      <c r="J31" s="107" t="s">
        <v>15</v>
      </c>
      <c r="K31" s="108"/>
      <c r="L31" s="101" t="s">
        <v>16</v>
      </c>
      <c r="M31" s="102"/>
      <c r="N31" s="102"/>
      <c r="O31" s="102"/>
      <c r="P31" s="103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97"/>
      <c r="B32" s="116"/>
      <c r="C32" s="117"/>
      <c r="D32" s="117"/>
      <c r="E32" s="117"/>
      <c r="F32" s="118"/>
      <c r="G32" s="24"/>
      <c r="J32" s="109"/>
      <c r="K32" s="110"/>
      <c r="L32" s="104"/>
      <c r="M32" s="105"/>
      <c r="N32" s="105"/>
      <c r="O32" s="105"/>
      <c r="P32" s="10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98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1"/>
      <c r="K33" s="112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1</v>
      </c>
      <c r="C34" s="8">
        <f t="shared" ref="C34:C45" si="32">IF(B34,B34/$B$46,"")</f>
        <v>2.1276595744680851E-2</v>
      </c>
      <c r="D34" s="10">
        <f t="shared" ref="D34:D42" si="33">D13+I13+N13+S13+AC13+X13</f>
        <v>21610</v>
      </c>
      <c r="E34" s="11">
        <f t="shared" ref="E34:E42" si="34">E13+J13+O13+T13+AD13+Y13</f>
        <v>26148.1</v>
      </c>
      <c r="F34" s="21">
        <f t="shared" ref="F34:F42" si="35">IF(E34,E34/$E$46,"")</f>
        <v>0.1043861246667685</v>
      </c>
      <c r="J34" s="143" t="s">
        <v>3</v>
      </c>
      <c r="K34" s="144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9" t="s">
        <v>1</v>
      </c>
      <c r="K35" s="140"/>
      <c r="L35" s="57">
        <f>G25</f>
        <v>40</v>
      </c>
      <c r="M35" s="8">
        <f t="shared" si="36"/>
        <v>0.85106382978723405</v>
      </c>
      <c r="N35" s="58">
        <f>I25</f>
        <v>202575.24</v>
      </c>
      <c r="O35" s="58">
        <f>J25</f>
        <v>240402.22999999998</v>
      </c>
      <c r="P35" s="56">
        <f t="shared" si="37"/>
        <v>0.95971245141899986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139" t="s">
        <v>2</v>
      </c>
      <c r="K36" s="140"/>
      <c r="L36" s="57">
        <f>L25</f>
        <v>7</v>
      </c>
      <c r="M36" s="8">
        <f t="shared" si="36"/>
        <v>0.14893617021276595</v>
      </c>
      <c r="N36" s="58">
        <f>N25</f>
        <v>8442.0400000000009</v>
      </c>
      <c r="O36" s="58">
        <f>O25</f>
        <v>10091.790000000001</v>
      </c>
      <c r="P36" s="56">
        <f t="shared" si="37"/>
        <v>4.028754858100006E-2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9" t="s">
        <v>34</v>
      </c>
      <c r="K37" s="140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9" t="s">
        <v>5</v>
      </c>
      <c r="K38" s="140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139" t="s">
        <v>4</v>
      </c>
      <c r="K39" s="140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6</v>
      </c>
      <c r="C40" s="8">
        <f t="shared" si="32"/>
        <v>0.1276595744680851</v>
      </c>
      <c r="D40" s="13">
        <f t="shared" si="33"/>
        <v>90646.29</v>
      </c>
      <c r="E40" s="14">
        <f t="shared" si="34"/>
        <v>109682.01</v>
      </c>
      <c r="F40" s="21">
        <f t="shared" si="35"/>
        <v>0.43786278810168805</v>
      </c>
      <c r="G40" s="24"/>
      <c r="J40" s="141" t="s">
        <v>0</v>
      </c>
      <c r="K40" s="142"/>
      <c r="L40" s="79">
        <f>SUM(L34:L39)</f>
        <v>47</v>
      </c>
      <c r="M40" s="17">
        <f>SUM(M34:M39)</f>
        <v>1</v>
      </c>
      <c r="N40" s="80">
        <f>SUM(N34:N39)</f>
        <v>211017.28</v>
      </c>
      <c r="O40" s="81">
        <f>SUM(O34:O39)</f>
        <v>250494.02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40</v>
      </c>
      <c r="C41" s="8">
        <f t="shared" si="32"/>
        <v>0.85106382978723405</v>
      </c>
      <c r="D41" s="13">
        <f t="shared" si="33"/>
        <v>98760.989999999991</v>
      </c>
      <c r="E41" s="14">
        <f t="shared" si="34"/>
        <v>114663.90999999999</v>
      </c>
      <c r="F41" s="21">
        <f t="shared" si="35"/>
        <v>0.45775108723154351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47</v>
      </c>
      <c r="C46" s="17">
        <f>SUM(C34:C45)</f>
        <v>1</v>
      </c>
      <c r="D46" s="18">
        <f>SUM(D34:D45)</f>
        <v>211017.27999999997</v>
      </c>
      <c r="E46" s="18">
        <f>SUM(E34:E45)</f>
        <v>250494.01999999996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38" zoomScale="80" zoomScaleNormal="80" workbookViewId="0">
      <selection activeCell="O40" sqref="O40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5546875" style="26" customWidth="1"/>
    <col min="4" max="4" width="19.109375" style="26" customWidth="1"/>
    <col min="5" max="5" width="19.5546875" style="26" customWidth="1"/>
    <col min="6" max="6" width="11.44140625" style="26" customWidth="1"/>
    <col min="7" max="7" width="9.44140625" style="26" customWidth="1"/>
    <col min="8" max="8" width="10.88671875" style="59" customWidth="1"/>
    <col min="9" max="9" width="17.44140625" style="26" customWidth="1"/>
    <col min="10" max="10" width="20" style="26" customWidth="1"/>
    <col min="11" max="11" width="11.44140625" style="26" customWidth="1"/>
    <col min="12" max="12" width="11.5546875" style="26" customWidth="1"/>
    <col min="13" max="13" width="10.5546875" style="26" customWidth="1"/>
    <col min="14" max="14" width="20.109375" style="59" customWidth="1"/>
    <col min="15" max="15" width="19.554687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554687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Persones amb Discapacitat (IMPD)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5</v>
      </c>
      <c r="H13" s="20">
        <f t="shared" ref="H13:H24" si="2">IF(G13,G13/$G$25,"")</f>
        <v>6.4935064935064929E-2</v>
      </c>
      <c r="I13" s="10">
        <f>'CONTRACTACIO 1r TR 2024'!I13+'CONTRACTACIO 2n TR 2024'!I13+'CONTRACTACIO 3r TR 2024'!I13+'CONTRACTACIO 4t TR 2024'!I13</f>
        <v>131730</v>
      </c>
      <c r="J13" s="10">
        <f>'CONTRACTACIO 1r TR 2024'!J13+'CONTRACTACIO 2n TR 2024'!J13+'CONTRACTACIO 3r TR 2024'!J13+'CONTRACTACIO 4t TR 2024'!J13</f>
        <v>159393.30000000002</v>
      </c>
      <c r="K13" s="21">
        <f t="shared" ref="K13:K24" si="3">IF(J13,J13/$J$25,"")</f>
        <v>0.29996592213776824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11</v>
      </c>
      <c r="H19" s="20">
        <f t="shared" si="2"/>
        <v>0.14285714285714285</v>
      </c>
      <c r="I19" s="13">
        <f>'CONTRACTACIO 1r TR 2024'!I19+'CONTRACTACIO 2n TR 2024'!I19+'CONTRACTACIO 3r TR 2024'!I19+'CONTRACTACIO 4t TR 2024'!I19</f>
        <v>129505.79999999999</v>
      </c>
      <c r="J19" s="13">
        <f>'CONTRACTACIO 1r TR 2024'!J19+'CONTRACTACIO 2n TR 2024'!J19+'CONTRACTACIO 3r TR 2024'!J19+'CONTRACTACIO 4t TR 2024'!J19</f>
        <v>155400.01999999999</v>
      </c>
      <c r="K19" s="21">
        <f t="shared" si="3"/>
        <v>0.29245087653952595</v>
      </c>
      <c r="L19" s="9">
        <f>'CONTRACTACIO 1r TR 2024'!L19+'CONTRACTACIO 2n TR 2024'!L19+'CONTRACTACIO 3r TR 2024'!L19+'CONTRACTACIO 4t TR 2024'!L19</f>
        <v>3</v>
      </c>
      <c r="M19" s="20">
        <f t="shared" si="4"/>
        <v>0.25</v>
      </c>
      <c r="N19" s="13">
        <f>'CONTRACTACIO 1r TR 2024'!N19+'CONTRACTACIO 2n TR 2024'!N19+'CONTRACTACIO 3r TR 2024'!N19+'CONTRACTACIO 4t TR 2024'!N19</f>
        <v>10879.34</v>
      </c>
      <c r="O19" s="13">
        <f>'CONTRACTACIO 1r TR 2024'!O19+'CONTRACTACIO 2n TR 2024'!O19+'CONTRACTACIO 3r TR 2024'!O19+'CONTRACTACIO 4t TR 2024'!O19</f>
        <v>13164</v>
      </c>
      <c r="P19" s="21">
        <f t="shared" si="5"/>
        <v>0.51876973858954856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61</v>
      </c>
      <c r="H20" s="20">
        <f t="shared" si="2"/>
        <v>0.79220779220779225</v>
      </c>
      <c r="I20" s="13">
        <f>'CONTRACTACIO 1r TR 2024'!I20+'CONTRACTACIO 2n TR 2024'!I20+'CONTRACTACIO 3r TR 2024'!I20+'CONTRACTACIO 4t TR 2024'!I20</f>
        <v>188125.63</v>
      </c>
      <c r="J20" s="13">
        <f>'CONTRACTACIO 1r TR 2024'!J20+'CONTRACTACIO 2n TR 2024'!J20+'CONTRACTACIO 3r TR 2024'!J20+'CONTRACTACIO 4t TR 2024'!J20</f>
        <v>216578.03999999998</v>
      </c>
      <c r="K20" s="21">
        <f t="shared" si="3"/>
        <v>0.40758320132270581</v>
      </c>
      <c r="L20" s="9">
        <f>'CONTRACTACIO 1r TR 2024'!L20+'CONTRACTACIO 2n TR 2024'!L20+'CONTRACTACIO 3r TR 2024'!L20+'CONTRACTACIO 4t TR 2024'!L20</f>
        <v>9</v>
      </c>
      <c r="M20" s="20">
        <f t="shared" si="4"/>
        <v>0.75</v>
      </c>
      <c r="N20" s="13">
        <f>'CONTRACTACIO 1r TR 2024'!N20+'CONTRACTACIO 2n TR 2024'!N20+'CONTRACTACIO 3r TR 2024'!N20+'CONTRACTACIO 4t TR 2024'!N20</f>
        <v>10670.705537190082</v>
      </c>
      <c r="O20" s="13">
        <f>'CONTRACTACIO 1r TR 2024'!O20+'CONTRACTACIO 2n TR 2024'!O20+'CONTRACTACIO 3r TR 2024'!O20+'CONTRACTACIO 4t TR 2024'!O20</f>
        <v>12211.42</v>
      </c>
      <c r="P20" s="21">
        <f t="shared" si="5"/>
        <v>0.48123026141045155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77</v>
      </c>
      <c r="H25" s="17">
        <f t="shared" si="12"/>
        <v>1</v>
      </c>
      <c r="I25" s="18">
        <f t="shared" si="12"/>
        <v>449361.43</v>
      </c>
      <c r="J25" s="18">
        <f t="shared" si="12"/>
        <v>531371.36</v>
      </c>
      <c r="K25" s="19">
        <f t="shared" si="12"/>
        <v>1</v>
      </c>
      <c r="L25" s="16">
        <f t="shared" si="12"/>
        <v>12</v>
      </c>
      <c r="M25" s="17">
        <f t="shared" si="12"/>
        <v>1</v>
      </c>
      <c r="N25" s="18">
        <f t="shared" si="12"/>
        <v>21550.045537190083</v>
      </c>
      <c r="O25" s="18">
        <f t="shared" si="12"/>
        <v>25375.42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35" customHeight="1" x14ac:dyDescent="0.3">
      <c r="A27" s="119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350000000000001" customHeight="1" x14ac:dyDescent="0.3">
      <c r="A28" s="120" t="str">
        <f>'CONTRACTACIO 1r TR 2024'!A28:Q28</f>
        <v>https://bcnroc.ajuntament.barcelona.cat/jspui/bitstream/11703/135210/3/GM_Pressupost2024.pdf#page=247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4.1" customHeight="1" x14ac:dyDescent="0.3">
      <c r="A29" s="115" t="s">
        <v>36</v>
      </c>
      <c r="B29" s="115"/>
      <c r="C29" s="115"/>
      <c r="D29" s="115"/>
      <c r="E29" s="115"/>
      <c r="F29" s="115"/>
      <c r="G29" s="115"/>
      <c r="H29" s="115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45" t="s">
        <v>10</v>
      </c>
      <c r="B31" s="148" t="s">
        <v>17</v>
      </c>
      <c r="C31" s="149"/>
      <c r="D31" s="149"/>
      <c r="E31" s="149"/>
      <c r="F31" s="150"/>
      <c r="G31" s="24"/>
      <c r="H31" s="47"/>
      <c r="I31" s="47"/>
      <c r="J31" s="154" t="s">
        <v>15</v>
      </c>
      <c r="K31" s="155"/>
      <c r="L31" s="148" t="s">
        <v>16</v>
      </c>
      <c r="M31" s="149"/>
      <c r="N31" s="149"/>
      <c r="O31" s="149"/>
      <c r="P31" s="150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46"/>
      <c r="B32" s="151"/>
      <c r="C32" s="152"/>
      <c r="D32" s="152"/>
      <c r="E32" s="152"/>
      <c r="F32" s="153"/>
      <c r="G32" s="24"/>
      <c r="J32" s="156"/>
      <c r="K32" s="157"/>
      <c r="L32" s="160"/>
      <c r="M32" s="161"/>
      <c r="N32" s="161"/>
      <c r="O32" s="161"/>
      <c r="P32" s="162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35" customHeight="1" thickBot="1" x14ac:dyDescent="0.35">
      <c r="A33" s="147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8"/>
      <c r="K33" s="159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5</v>
      </c>
      <c r="C34" s="8">
        <f t="shared" ref="C34:C40" si="14">IF(B34,B34/$B$46,"")</f>
        <v>5.6179775280898875E-2</v>
      </c>
      <c r="D34" s="10">
        <f t="shared" ref="D34:D43" si="15">D13+I13+N13+S13+X13+AC13</f>
        <v>131730</v>
      </c>
      <c r="E34" s="11">
        <f t="shared" ref="E34:E43" si="16">E13+J13+O13+T13+Y13+AD13</f>
        <v>159393.30000000002</v>
      </c>
      <c r="F34" s="21">
        <f t="shared" ref="F34:F40" si="17">IF(E34,E34/$E$46,"")</f>
        <v>0.28629406711611338</v>
      </c>
      <c r="J34" s="143" t="s">
        <v>3</v>
      </c>
      <c r="K34" s="144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9" t="s">
        <v>1</v>
      </c>
      <c r="K35" s="140"/>
      <c r="L35" s="57">
        <f>G25</f>
        <v>77</v>
      </c>
      <c r="M35" s="8">
        <f t="shared" si="18"/>
        <v>0.8651685393258427</v>
      </c>
      <c r="N35" s="58">
        <f>I25</f>
        <v>449361.43</v>
      </c>
      <c r="O35" s="58">
        <f>J25</f>
        <v>531371.36</v>
      </c>
      <c r="P35" s="56">
        <f t="shared" si="19"/>
        <v>0.95442197258868733</v>
      </c>
    </row>
    <row r="36" spans="1:33" s="24" customFormat="1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9" t="s">
        <v>2</v>
      </c>
      <c r="K36" s="140"/>
      <c r="L36" s="57">
        <f>L25</f>
        <v>12</v>
      </c>
      <c r="M36" s="8">
        <f t="shared" si="18"/>
        <v>0.1348314606741573</v>
      </c>
      <c r="N36" s="58">
        <f>N25</f>
        <v>21550.045537190083</v>
      </c>
      <c r="O36" s="58">
        <f>O25</f>
        <v>25375.42</v>
      </c>
      <c r="P36" s="56">
        <f t="shared" si="19"/>
        <v>4.5578027411312547E-2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9" t="s">
        <v>34</v>
      </c>
      <c r="K37" s="140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9" t="s">
        <v>5</v>
      </c>
      <c r="K38" s="140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39" t="s">
        <v>4</v>
      </c>
      <c r="K39" s="140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14</v>
      </c>
      <c r="C40" s="8">
        <f t="shared" si="14"/>
        <v>0.15730337078651685</v>
      </c>
      <c r="D40" s="13">
        <f t="shared" si="15"/>
        <v>140385.13999999998</v>
      </c>
      <c r="E40" s="14">
        <f t="shared" si="16"/>
        <v>168564.02</v>
      </c>
      <c r="F40" s="21">
        <f t="shared" si="17"/>
        <v>0.30276604383773892</v>
      </c>
      <c r="G40" s="24"/>
      <c r="H40" s="24"/>
      <c r="I40" s="24"/>
      <c r="J40" s="141" t="s">
        <v>0</v>
      </c>
      <c r="K40" s="142"/>
      <c r="L40" s="79">
        <f>SUM(L34:L39)</f>
        <v>89</v>
      </c>
      <c r="M40" s="17">
        <f>SUM(M34:M39)</f>
        <v>1</v>
      </c>
      <c r="N40" s="80">
        <f>SUM(N34:N39)</f>
        <v>470911.4755371901</v>
      </c>
      <c r="O40" s="81">
        <f>SUM(O34:O39)</f>
        <v>556746.78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70</v>
      </c>
      <c r="C41" s="8">
        <f>IF(B41,B41/$B$46,"")</f>
        <v>0.7865168539325843</v>
      </c>
      <c r="D41" s="13">
        <f t="shared" si="15"/>
        <v>198796.33553719008</v>
      </c>
      <c r="E41" s="14">
        <f t="shared" si="16"/>
        <v>228789.46</v>
      </c>
      <c r="F41" s="21">
        <f>IF(E41,E41/$E$46,"")</f>
        <v>0.41093988904614764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89</v>
      </c>
      <c r="C46" s="17">
        <f>SUM(C34:C45)</f>
        <v>1</v>
      </c>
      <c r="D46" s="18">
        <f>SUM(D34:D45)</f>
        <v>470911.4755371901</v>
      </c>
      <c r="E46" s="18">
        <f>SUM(E34:E45)</f>
        <v>556746.78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6E2F-8C9D-4CCD-B402-14B61A42E77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Full1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2020-02-14T09:12:43Z</cp:lastPrinted>
  <dcterms:created xsi:type="dcterms:W3CDTF">2016-02-03T12:33:15Z</dcterms:created>
  <dcterms:modified xsi:type="dcterms:W3CDTF">2025-11-28T09:49:35Z</dcterms:modified>
</cp:coreProperties>
</file>