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BIMSA\"/>
    </mc:Choice>
  </mc:AlternateContent>
  <xr:revisionPtr revIDLastSave="0" documentId="8_{8114BC46-3E65-4EE0-80A5-2C2A636EB79C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G24" i="7" l="1"/>
  <c r="H24" i="7"/>
  <c r="I24" i="7"/>
  <c r="J24" i="7"/>
  <c r="K24" i="7"/>
  <c r="L24" i="7"/>
  <c r="M24" i="7" s="1"/>
  <c r="N24" i="7"/>
  <c r="O24" i="7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6" i="7" l="1"/>
  <c r="D46" i="7"/>
  <c r="B46" i="7"/>
  <c r="E45" i="6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AE22" i="1"/>
  <c r="AB22" i="1"/>
  <c r="Z22" i="1"/>
  <c r="W22" i="1"/>
  <c r="U22" i="1"/>
  <c r="R22" i="1"/>
  <c r="P22" i="1"/>
  <c r="M22" i="1"/>
  <c r="B26" i="1"/>
  <c r="C18" i="1" s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T18" i="7"/>
  <c r="U18" i="7" s="1"/>
  <c r="Y18" i="7"/>
  <c r="Z18" i="7" s="1"/>
  <c r="J19" i="7"/>
  <c r="O19" i="7"/>
  <c r="AD19" i="7"/>
  <c r="AE19" i="7" s="1"/>
  <c r="E19" i="7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P36" i="5" s="1"/>
  <c r="O26" i="5"/>
  <c r="O37" i="5" s="1"/>
  <c r="P37" i="5" s="1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/>
  <c r="S26" i="5"/>
  <c r="N38" i="5" s="1"/>
  <c r="X26" i="5"/>
  <c r="N39" i="5" s="1"/>
  <c r="B26" i="5"/>
  <c r="L35" i="5" s="1"/>
  <c r="M35" i="5" s="1"/>
  <c r="G26" i="5"/>
  <c r="L26" i="5"/>
  <c r="L37" i="5" s="1"/>
  <c r="M37" i="5" s="1"/>
  <c r="Q26" i="5"/>
  <c r="L38" i="5" s="1"/>
  <c r="M38" i="5" s="1"/>
  <c r="V26" i="5"/>
  <c r="L39" i="5" s="1"/>
  <c r="M39" i="5" s="1"/>
  <c r="E35" i="5"/>
  <c r="E36" i="5"/>
  <c r="E37" i="5"/>
  <c r="E42" i="5"/>
  <c r="F42" i="5" s="1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C43" i="5" s="1"/>
  <c r="B47" i="5"/>
  <c r="B40" i="5"/>
  <c r="C40" i="5" s="1"/>
  <c r="B41" i="5"/>
  <c r="C41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C39" i="4" s="1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 s="1"/>
  <c r="L26" i="4"/>
  <c r="L37" i="4" s="1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H20" i="4" s="1"/>
  <c r="H16" i="4"/>
  <c r="H17" i="4"/>
  <c r="H21" i="4"/>
  <c r="E26" i="4"/>
  <c r="O35" i="4" s="1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O36" i="1" s="1"/>
  <c r="O26" i="1"/>
  <c r="O37" i="1" s="1"/>
  <c r="E26" i="1"/>
  <c r="O35" i="1" s="1"/>
  <c r="Y26" i="1"/>
  <c r="O39" i="1" s="1"/>
  <c r="P39" i="1" s="1"/>
  <c r="I26" i="1"/>
  <c r="N36" i="1" s="1"/>
  <c r="N26" i="1"/>
  <c r="N37" i="1" s="1"/>
  <c r="D26" i="1"/>
  <c r="N35" i="1" s="1"/>
  <c r="X26" i="1"/>
  <c r="N39" i="1"/>
  <c r="G26" i="1"/>
  <c r="L36" i="1" s="1"/>
  <c r="H22" i="1"/>
  <c r="L26" i="1"/>
  <c r="L37" i="1" s="1"/>
  <c r="M20" i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20" i="1"/>
  <c r="P19" i="1"/>
  <c r="P18" i="1"/>
  <c r="P17" i="1"/>
  <c r="P15" i="1"/>
  <c r="P14" i="1"/>
  <c r="M25" i="1"/>
  <c r="M21" i="1"/>
  <c r="M19" i="1"/>
  <c r="M18" i="1"/>
  <c r="M17" i="1"/>
  <c r="M16" i="1"/>
  <c r="M15" i="1"/>
  <c r="M14" i="1"/>
  <c r="K25" i="1"/>
  <c r="K20" i="1"/>
  <c r="K19" i="1"/>
  <c r="K18" i="1"/>
  <c r="K17" i="1"/>
  <c r="K16" i="1"/>
  <c r="K15" i="1"/>
  <c r="K14" i="1"/>
  <c r="H21" i="1"/>
  <c r="H19" i="1"/>
  <c r="H17" i="1"/>
  <c r="H15" i="1"/>
  <c r="C25" i="1"/>
  <c r="C21" i="1"/>
  <c r="C17" i="1"/>
  <c r="C16" i="1"/>
  <c r="C15" i="1"/>
  <c r="E47" i="1"/>
  <c r="F47" i="1" s="1"/>
  <c r="E43" i="1"/>
  <c r="E35" i="1"/>
  <c r="E42" i="1"/>
  <c r="E36" i="1"/>
  <c r="E37" i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C43" i="1" s="1"/>
  <c r="B35" i="1"/>
  <c r="B42" i="1"/>
  <c r="B36" i="1"/>
  <c r="B37" i="1"/>
  <c r="B38" i="1"/>
  <c r="C38" i="1" s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 s="1"/>
  <c r="R13" i="1"/>
  <c r="P13" i="1"/>
  <c r="K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M13" i="5"/>
  <c r="L36" i="5"/>
  <c r="M36" i="5" s="1"/>
  <c r="H22" i="5"/>
  <c r="K22" i="5"/>
  <c r="P21" i="4"/>
  <c r="H19" i="4"/>
  <c r="H22" i="4"/>
  <c r="K13" i="4"/>
  <c r="K22" i="4"/>
  <c r="Z21" i="4"/>
  <c r="K21" i="1"/>
  <c r="H16" i="1"/>
  <c r="H25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H20" i="5"/>
  <c r="K19" i="5"/>
  <c r="K20" i="5"/>
  <c r="C14" i="5"/>
  <c r="C13" i="5"/>
  <c r="B48" i="5"/>
  <c r="AE21" i="5"/>
  <c r="AE20" i="5"/>
  <c r="C20" i="5"/>
  <c r="F21" i="5"/>
  <c r="F20" i="5"/>
  <c r="P21" i="5"/>
  <c r="C44" i="6"/>
  <c r="Z20" i="7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0" i="4"/>
  <c r="K25" i="4"/>
  <c r="K21" i="4"/>
  <c r="W17" i="4"/>
  <c r="O39" i="4"/>
  <c r="P39" i="4" s="1"/>
  <c r="Z17" i="4"/>
  <c r="W20" i="4"/>
  <c r="L36" i="4"/>
  <c r="F44" i="4"/>
  <c r="F25" i="7"/>
  <c r="C22" i="7"/>
  <c r="F43" i="1"/>
  <c r="C44" i="5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F35" i="5"/>
  <c r="C36" i="5"/>
  <c r="F41" i="5"/>
  <c r="C42" i="5"/>
  <c r="F43" i="5"/>
  <c r="F47" i="4"/>
  <c r="C47" i="4"/>
  <c r="R13" i="7"/>
  <c r="H25" i="7"/>
  <c r="M39" i="1"/>
  <c r="Z26" i="1" l="1"/>
  <c r="AB26" i="6"/>
  <c r="H13" i="4"/>
  <c r="F18" i="4"/>
  <c r="F20" i="4"/>
  <c r="P20" i="4"/>
  <c r="P15" i="4"/>
  <c r="M14" i="4"/>
  <c r="M13" i="4"/>
  <c r="M19" i="4"/>
  <c r="M20" i="4"/>
  <c r="F14" i="4"/>
  <c r="F26" i="4" s="1"/>
  <c r="C13" i="4"/>
  <c r="C20" i="4"/>
  <c r="C14" i="4"/>
  <c r="C18" i="4"/>
  <c r="K22" i="1"/>
  <c r="K26" i="1" s="1"/>
  <c r="H18" i="1"/>
  <c r="H14" i="1"/>
  <c r="H13" i="1"/>
  <c r="H20" i="1"/>
  <c r="F13" i="1"/>
  <c r="F20" i="1"/>
  <c r="C14" i="1"/>
  <c r="C19" i="1"/>
  <c r="C20" i="1"/>
  <c r="C13" i="1"/>
  <c r="C26" i="1" s="1"/>
  <c r="L35" i="1"/>
  <c r="AE26" i="6"/>
  <c r="Z26" i="6"/>
  <c r="W26" i="6"/>
  <c r="B48" i="6"/>
  <c r="P26" i="5"/>
  <c r="M26" i="5"/>
  <c r="AE26" i="1"/>
  <c r="W26" i="1"/>
  <c r="R26" i="1"/>
  <c r="U26" i="1"/>
  <c r="U26" i="4"/>
  <c r="D48" i="6"/>
  <c r="D48" i="5"/>
  <c r="M13" i="1"/>
  <c r="M26" i="1" s="1"/>
  <c r="F37" i="6"/>
  <c r="F48" i="6" s="1"/>
  <c r="F26" i="6"/>
  <c r="E48" i="5"/>
  <c r="F36" i="5" s="1"/>
  <c r="E48" i="4"/>
  <c r="F36" i="4" s="1"/>
  <c r="P26" i="6"/>
  <c r="H26" i="4"/>
  <c r="W26" i="5"/>
  <c r="C26" i="5"/>
  <c r="E48" i="6"/>
  <c r="AB26" i="1"/>
  <c r="C36" i="6"/>
  <c r="C48" i="6" s="1"/>
  <c r="H26" i="5"/>
  <c r="C26" i="6"/>
  <c r="E48" i="1"/>
  <c r="F37" i="1" s="1"/>
  <c r="F40" i="5"/>
  <c r="K26" i="6"/>
  <c r="M26" i="6"/>
  <c r="D48" i="1"/>
  <c r="Z26" i="5"/>
  <c r="AB26" i="5"/>
  <c r="H26" i="6"/>
  <c r="N41" i="5"/>
  <c r="M41" i="5"/>
  <c r="K26" i="4"/>
  <c r="C26" i="4"/>
  <c r="F26" i="1"/>
  <c r="D48" i="4"/>
  <c r="R26" i="6"/>
  <c r="P26" i="1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C48" i="5"/>
  <c r="O41" i="5"/>
  <c r="P35" i="5"/>
  <c r="P41" i="5" s="1"/>
  <c r="L41" i="5"/>
  <c r="F26" i="5"/>
  <c r="AE26" i="5"/>
  <c r="K26" i="5"/>
  <c r="U26" i="5"/>
  <c r="R26" i="5"/>
  <c r="B26" i="7"/>
  <c r="C14" i="7" s="1"/>
  <c r="E47" i="7"/>
  <c r="F47" i="7" s="1"/>
  <c r="G26" i="7"/>
  <c r="AC26" i="7"/>
  <c r="N39" i="7" s="1"/>
  <c r="D42" i="7"/>
  <c r="D35" i="7"/>
  <c r="N41" i="4"/>
  <c r="L41" i="1"/>
  <c r="M36" i="1" s="1"/>
  <c r="M37" i="1"/>
  <c r="N41" i="1"/>
  <c r="O41" i="1"/>
  <c r="P35" i="1" s="1"/>
  <c r="L41" i="4"/>
  <c r="M35" i="4" s="1"/>
  <c r="P40" i="4"/>
  <c r="O41" i="4"/>
  <c r="P35" i="4" s="1"/>
  <c r="P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B48" i="4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AB26" i="7"/>
  <c r="W26" i="7"/>
  <c r="Z26" i="7"/>
  <c r="B45" i="7"/>
  <c r="C45" i="7" s="1"/>
  <c r="D37" i="7"/>
  <c r="B43" i="7"/>
  <c r="C43" i="7" s="1"/>
  <c r="B38" i="7"/>
  <c r="C38" i="7" s="1"/>
  <c r="Q26" i="7"/>
  <c r="L38" i="7" s="1"/>
  <c r="M38" i="7" s="1"/>
  <c r="J26" i="7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5" i="1" s="1"/>
  <c r="E44" i="7"/>
  <c r="K13" i="7"/>
  <c r="D26" i="7"/>
  <c r="N35" i="7" s="1"/>
  <c r="B47" i="7"/>
  <c r="C47" i="7" s="1"/>
  <c r="E41" i="7"/>
  <c r="B36" i="7"/>
  <c r="B41" i="7"/>
  <c r="E39" i="7"/>
  <c r="F39" i="7" s="1"/>
  <c r="B37" i="7"/>
  <c r="E43" i="7"/>
  <c r="F43" i="7" s="1"/>
  <c r="E36" i="7"/>
  <c r="E38" i="7"/>
  <c r="F38" i="7" s="1"/>
  <c r="V26" i="7"/>
  <c r="L40" i="7" s="1"/>
  <c r="M40" i="7" s="1"/>
  <c r="E26" i="7"/>
  <c r="F20" i="7" l="1"/>
  <c r="F18" i="7"/>
  <c r="H26" i="1"/>
  <c r="M26" i="4"/>
  <c r="P19" i="7"/>
  <c r="F37" i="4"/>
  <c r="P37" i="4"/>
  <c r="P15" i="7"/>
  <c r="C35" i="4"/>
  <c r="C37" i="4"/>
  <c r="M13" i="7"/>
  <c r="M19" i="7"/>
  <c r="M15" i="7"/>
  <c r="M37" i="4"/>
  <c r="P36" i="4"/>
  <c r="P41" i="4" s="1"/>
  <c r="M36" i="4"/>
  <c r="F42" i="4"/>
  <c r="F41" i="4"/>
  <c r="F40" i="4"/>
  <c r="F35" i="4"/>
  <c r="C36" i="4"/>
  <c r="C40" i="4"/>
  <c r="C41" i="4"/>
  <c r="C42" i="4"/>
  <c r="P14" i="7"/>
  <c r="P20" i="7"/>
  <c r="P37" i="1"/>
  <c r="P13" i="7"/>
  <c r="P26" i="7" s="1"/>
  <c r="M20" i="7"/>
  <c r="M14" i="7"/>
  <c r="M26" i="7" s="1"/>
  <c r="O36" i="7"/>
  <c r="K15" i="7"/>
  <c r="K18" i="7"/>
  <c r="P36" i="1"/>
  <c r="K19" i="7"/>
  <c r="F35" i="1"/>
  <c r="F44" i="1"/>
  <c r="K20" i="7"/>
  <c r="K14" i="7"/>
  <c r="K22" i="7"/>
  <c r="L36" i="7"/>
  <c r="H14" i="7"/>
  <c r="C44" i="1"/>
  <c r="H19" i="7"/>
  <c r="H22" i="7"/>
  <c r="H18" i="7"/>
  <c r="H13" i="7"/>
  <c r="H15" i="7"/>
  <c r="C37" i="1"/>
  <c r="H20" i="7"/>
  <c r="F42" i="1"/>
  <c r="F19" i="7"/>
  <c r="F36" i="1"/>
  <c r="F41" i="1"/>
  <c r="F40" i="1"/>
  <c r="C42" i="1"/>
  <c r="C36" i="1"/>
  <c r="M35" i="1"/>
  <c r="M41" i="1" s="1"/>
  <c r="C20" i="7"/>
  <c r="C41" i="1"/>
  <c r="C13" i="7"/>
  <c r="C18" i="7"/>
  <c r="C19" i="7"/>
  <c r="C40" i="1"/>
  <c r="O35" i="7"/>
  <c r="O41" i="7" s="1"/>
  <c r="P35" i="7" s="1"/>
  <c r="F24" i="7"/>
  <c r="L35" i="7"/>
  <c r="C24" i="7"/>
  <c r="P41" i="1"/>
  <c r="F13" i="7"/>
  <c r="F15" i="7"/>
  <c r="P41" i="6"/>
  <c r="F48" i="5"/>
  <c r="F14" i="7"/>
  <c r="D48" i="7"/>
  <c r="E48" i="7"/>
  <c r="B48" i="7"/>
  <c r="C40" i="7" s="1"/>
  <c r="N41" i="7"/>
  <c r="F41" i="7" l="1"/>
  <c r="F40" i="7"/>
  <c r="K26" i="7"/>
  <c r="F48" i="4"/>
  <c r="C26" i="7"/>
  <c r="C48" i="4"/>
  <c r="M41" i="4"/>
  <c r="L41" i="7"/>
  <c r="M37" i="7" s="1"/>
  <c r="H26" i="7"/>
  <c r="F42" i="7"/>
  <c r="P37" i="7"/>
  <c r="F35" i="7"/>
  <c r="F48" i="1"/>
  <c r="F44" i="7"/>
  <c r="P36" i="7"/>
  <c r="P41" i="7" s="1"/>
  <c r="C48" i="1"/>
  <c r="C37" i="7"/>
  <c r="C44" i="7"/>
  <c r="M36" i="7"/>
  <c r="C36" i="7"/>
  <c r="C41" i="7"/>
  <c r="C42" i="7"/>
  <c r="F36" i="7"/>
  <c r="F46" i="7"/>
  <c r="C35" i="7"/>
  <c r="C46" i="7"/>
  <c r="M35" i="7"/>
  <c r="M41" i="7" s="1"/>
  <c r="F37" i="7"/>
  <c r="F26" i="7"/>
  <c r="F48" i="7" l="1"/>
  <c r="C48" i="7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<sst xmlns="http://schemas.openxmlformats.org/spreadsheetml/2006/main" count="475" uniqueCount="63">
  <si>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</si>
  <si>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</si>
  <si>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</si>
  <si>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</si>
  <si>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</si>
  <si>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</si>
  <si>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</si>
  <si>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</si>
  <si>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</si>
  <si>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</si>
  <si>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</si>
  <si>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</si>
  <si>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</si>
  <si>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</si>
  <si>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</si>
  <si>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</si>
  <si>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</si>
  <si>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</si>
  <si>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</si>
  <si>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</si>
  <si>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</si>
  <si>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</si>
  <si>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</si>
  <si>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</si>
  <si>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</si>
  <si>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</si>
  <si>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</si>
  <si>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</si>
  <si>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</si>
  <si>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</si>
  <si>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</si>
  <si>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</si>
  <si>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</si>
  <si>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</si>
  <si>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</si>
  <si>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</si>
  <si>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</si>
  <si>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</si>
  <si>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</si>
  <si>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</si>
  <si>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</si>
  <si>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</si>
  <si>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</si>
  <si>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</si>
  <si>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</si>
  <si>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</si>
  <si>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</si>
  <si>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</si>
  <si>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</si>
  <si>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</si>
  <si>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</si>
  <si>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</si>
  <si>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</si>
  <si>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</si>
  <si>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</si>
  <si>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</si>
  <si>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</si>
  <si>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</si>
  <si>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</si>
  <si>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</si>
  <si>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</si>
  <si>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</si>
  <si>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Barcelona d'Infraestructures Municipals SA (BIMSA)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</si>
</sst>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30000000}"/>
    <cellStyle name="Normal 3" xfId="45" xr:uid="{00000000-0005-0000-0000-000031000000}"/>
    <cellStyle name="Nota" xfId="17" builtinId="10" customBuiltin="1"/>
    <cellStyle name="Nota 2" xfId="46" xr:uid="{00000000-0005-0000-0000-000032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107</c:v>
                </c:pt>
                <c:pt idx="1">
                  <c:v>32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148</c:v>
                </c:pt>
                <c:pt idx="6">
                  <c:v>324</c:v>
                </c:pt>
                <c:pt idx="7">
                  <c:v>487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90703943.056100011</c:v>
                </c:pt>
                <c:pt idx="1">
                  <c:v>8568314.7627000008</c:v>
                </c:pt>
                <c:pt idx="2">
                  <c:v>51036.1302</c:v>
                </c:pt>
                <c:pt idx="3">
                  <c:v>0</c:v>
                </c:pt>
                <c:pt idx="4">
                  <c:v>0</c:v>
                </c:pt>
                <c:pt idx="5">
                  <c:v>1627704.1120999998</c:v>
                </c:pt>
                <c:pt idx="6">
                  <c:v>47465361.865899995</c:v>
                </c:pt>
                <c:pt idx="7">
                  <c:v>4052709.6319999984</c:v>
                </c:pt>
                <c:pt idx="8">
                  <c:v>201053.2733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265</c:v>
                </c:pt>
                <c:pt idx="1">
                  <c:v>762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127188594.10179999</c:v>
                </c:pt>
                <c:pt idx="1">
                  <c:v>16363117.264199998</c:v>
                </c:pt>
                <c:pt idx="2">
                  <c:v>9118411.4662999995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opLeftCell="B14" zoomScale="70" zoomScaleNormal="70" workbookViewId="0">
      <selection activeCell="J23" sqref="J23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45852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11</v>
      </c>
      <c r="C13" s="96">
        <f t="shared" ref="C13:C25" si="0">IF(B13,B13/$B$26,"")</f>
        <v>9.90990990990991E-2</v>
      </c>
      <c r="D13" s="4">
        <v>32758495.560000002</v>
      </c>
      <c r="E13" s="5">
        <v>39637779.627599999</v>
      </c>
      <c r="F13" s="97">
        <f t="shared" ref="F13:F25" si="1">IF(E13,E13/$E$26,"")</f>
        <v>0.64209345593398737</v>
      </c>
      <c r="G13" s="1">
        <v>28</v>
      </c>
      <c r="H13" s="96">
        <f t="shared" ref="H13:H25" si="2">IF(G13,G13/$G$26,"")</f>
        <v>7.3298429319371722E-2</v>
      </c>
      <c r="I13" s="4">
        <v>3363689.4099999997</v>
      </c>
      <c r="J13" s="5">
        <v>4070064.1861</v>
      </c>
      <c r="K13" s="97">
        <f t="shared" ref="K13:K25" si="3">IF(J13,J13/$J$26,"")</f>
        <v>0.48462443182546949</v>
      </c>
      <c r="L13" s="1">
        <v>14</v>
      </c>
      <c r="M13" s="96">
        <f t="shared" ref="M13:M25" si="4">IF(L13,L13/$L$26,"")</f>
        <v>0.3888888888888889</v>
      </c>
      <c r="N13" s="4">
        <v>3207902.99</v>
      </c>
      <c r="O13" s="5">
        <v>3881562.6179</v>
      </c>
      <c r="P13" s="97">
        <f t="shared" ref="P13:P25" si="5">IF(O13,O13/$O$26,"")</f>
        <v>0.91208398501548271</v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>
        <v>3</v>
      </c>
      <c r="C14" s="96">
        <f t="shared" si="0"/>
        <v>2.7027027027027029E-2</v>
      </c>
      <c r="D14" s="6">
        <v>1497978.46</v>
      </c>
      <c r="E14" s="7">
        <v>1812553.9366000001</v>
      </c>
      <c r="F14" s="97">
        <f t="shared" si="1"/>
        <v>2.9361609861917368E-2</v>
      </c>
      <c r="G14" s="2">
        <v>9</v>
      </c>
      <c r="H14" s="96">
        <f t="shared" si="2"/>
        <v>2.356020942408377E-2</v>
      </c>
      <c r="I14" s="6">
        <v>334555.37</v>
      </c>
      <c r="J14" s="7">
        <v>404811.99769999995</v>
      </c>
      <c r="K14" s="97">
        <f t="shared" si="3"/>
        <v>4.8201152466217055E-2</v>
      </c>
      <c r="L14" s="2">
        <v>2</v>
      </c>
      <c r="M14" s="96">
        <f t="shared" si="4"/>
        <v>5.5555555555555552E-2</v>
      </c>
      <c r="N14" s="6">
        <v>184837.45</v>
      </c>
      <c r="O14" s="7">
        <v>223653.31449999998</v>
      </c>
      <c r="P14" s="97">
        <f t="shared" si="5"/>
        <v>5.2553733233716031E-2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</v>
      </c>
      <c r="H15" s="96">
        <f t="shared" si="2"/>
        <v>5.235602094240838E-3</v>
      </c>
      <c r="I15" s="6">
        <v>15945.58</v>
      </c>
      <c r="J15" s="7">
        <v>19294.1518</v>
      </c>
      <c r="K15" s="97">
        <f t="shared" si="3"/>
        <v>2.2973636105206186E-3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>
        <v>41</v>
      </c>
      <c r="C18" s="98">
        <f t="shared" si="0"/>
        <v>0.36936936936936937</v>
      </c>
      <c r="D18" s="65">
        <v>726584.66</v>
      </c>
      <c r="E18" s="66">
        <v>879167.43859999988</v>
      </c>
      <c r="F18" s="99">
        <f t="shared" si="1"/>
        <v>1.4241656931818548E-2</v>
      </c>
      <c r="G18" s="67">
        <v>19</v>
      </c>
      <c r="H18" s="98">
        <f t="shared" si="2"/>
        <v>4.9738219895287955E-2</v>
      </c>
      <c r="I18" s="65">
        <v>38333.910000000003</v>
      </c>
      <c r="J18" s="66">
        <v>46384.0311</v>
      </c>
      <c r="K18" s="99">
        <f t="shared" si="3"/>
        <v>5.5229681129800512E-3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>
        <v>40</v>
      </c>
      <c r="C19" s="96">
        <f t="shared" si="0"/>
        <v>0.36036036036036034</v>
      </c>
      <c r="D19" s="6">
        <v>15758573.800000004</v>
      </c>
      <c r="E19" s="7">
        <v>19067874.297999997</v>
      </c>
      <c r="F19" s="97">
        <f t="shared" si="1"/>
        <v>0.30888100747178471</v>
      </c>
      <c r="G19" s="2">
        <v>105</v>
      </c>
      <c r="H19" s="96">
        <f t="shared" si="2"/>
        <v>0.27486910994764396</v>
      </c>
      <c r="I19" s="6">
        <v>1587398.4900000005</v>
      </c>
      <c r="J19" s="7">
        <v>1920752.1729000006</v>
      </c>
      <c r="K19" s="97">
        <f t="shared" si="3"/>
        <v>0.22870485277558919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16</v>
      </c>
      <c r="C20" s="98">
        <f t="shared" si="0"/>
        <v>0.14414414414414414</v>
      </c>
      <c r="D20" s="65">
        <v>276634.81000000006</v>
      </c>
      <c r="E20" s="66">
        <v>334728.1201</v>
      </c>
      <c r="F20" s="97">
        <f t="shared" si="1"/>
        <v>5.4222698004920819E-3</v>
      </c>
      <c r="G20" s="64">
        <v>218</v>
      </c>
      <c r="H20" s="98">
        <f t="shared" si="2"/>
        <v>0.5706806282722513</v>
      </c>
      <c r="I20" s="65">
        <v>1441294.4570000002</v>
      </c>
      <c r="J20" s="66">
        <v>1736028.5447999993</v>
      </c>
      <c r="K20" s="99">
        <f t="shared" si="3"/>
        <v>0.2067097246352432</v>
      </c>
      <c r="L20" s="64">
        <v>20</v>
      </c>
      <c r="M20" s="98">
        <f t="shared" si="4"/>
        <v>0.55555555555555558</v>
      </c>
      <c r="N20" s="65">
        <v>125133.65000000001</v>
      </c>
      <c r="O20" s="66">
        <v>150491.52620000005</v>
      </c>
      <c r="P20" s="99">
        <f t="shared" si="5"/>
        <v>3.5362281750801375E-2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91"/>
      <c r="J21" s="91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>
        <v>1</v>
      </c>
      <c r="H22" s="96">
        <f t="shared" si="2"/>
        <v>2.617801047120419E-3</v>
      </c>
      <c r="I22" s="91">
        <v>166159.73000000001</v>
      </c>
      <c r="J22" s="91">
        <v>201053.2733</v>
      </c>
      <c r="K22" s="97">
        <f t="shared" si="3"/>
        <v>2.3939506573980449E-2</v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111</v>
      </c>
      <c r="C26" s="101">
        <f t="shared" si="12"/>
        <v>0.99999999999999989</v>
      </c>
      <c r="D26" s="102">
        <f t="shared" si="12"/>
        <v>51018267.290000007</v>
      </c>
      <c r="E26" s="102">
        <f t="shared" si="12"/>
        <v>61732103.420899995</v>
      </c>
      <c r="F26" s="103">
        <f t="shared" si="12"/>
        <v>1</v>
      </c>
      <c r="G26" s="100">
        <f t="shared" si="12"/>
        <v>382</v>
      </c>
      <c r="H26" s="101">
        <f t="shared" si="12"/>
        <v>0.99999999999999989</v>
      </c>
      <c r="I26" s="102">
        <f t="shared" si="12"/>
        <v>6947376.9470000016</v>
      </c>
      <c r="J26" s="102">
        <f t="shared" si="12"/>
        <v>8398388.3576999996</v>
      </c>
      <c r="K26" s="103">
        <f t="shared" si="12"/>
        <v>1</v>
      </c>
      <c r="L26" s="100">
        <f t="shared" si="12"/>
        <v>36</v>
      </c>
      <c r="M26" s="101">
        <f t="shared" si="12"/>
        <v>1</v>
      </c>
      <c r="N26" s="102">
        <f t="shared" si="12"/>
        <v>3517874.0900000003</v>
      </c>
      <c r="O26" s="102">
        <f t="shared" si="12"/>
        <v>4255707.4585999995</v>
      </c>
      <c r="P26" s="103">
        <f t="shared" si="12"/>
        <v>1.0000000000000002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53</v>
      </c>
      <c r="C35" s="8">
        <f t="shared" ref="C35:C46" si="14">IF(B35,B35/$B$48,"")</f>
        <v>0.1001890359168242</v>
      </c>
      <c r="D35" s="10">
        <f t="shared" ref="D35:D46" si="15">D13+I13+N13+S13+AC13+X13</f>
        <v>39330087.960000001</v>
      </c>
      <c r="E35" s="11">
        <f t="shared" ref="E35:E46" si="16">E13+J13+O13+T13+AD13+Y13</f>
        <v>47589406.431599997</v>
      </c>
      <c r="F35" s="21">
        <f t="shared" ref="F35:F44" si="17">IF(E35,E35/$E$48,"")</f>
        <v>0.63976123151350461</v>
      </c>
      <c r="J35" s="109" t="s">
        <v>3</v>
      </c>
      <c r="K35" s="110"/>
      <c r="L35" s="54">
        <f>B26</f>
        <v>111</v>
      </c>
      <c r="M35" s="8">
        <f t="shared" ref="M35:M40" si="18">IF(L35,L35/$L$41,"")</f>
        <v>0.20982986767485823</v>
      </c>
      <c r="N35" s="55">
        <f>D26</f>
        <v>51018267.290000007</v>
      </c>
      <c r="O35" s="55">
        <f>E26</f>
        <v>61732103.420899995</v>
      </c>
      <c r="P35" s="56">
        <f t="shared" ref="P35:P40" si="19">IF(O35,O35/$O$41,"")</f>
        <v>0.82988651193282403</v>
      </c>
    </row>
    <row r="36" spans="1:33" s="24" customFormat="1" ht="30" customHeight="1" x14ac:dyDescent="0.25">
      <c r="A36" s="41" t="s">
        <v>18</v>
      </c>
      <c r="B36" s="12">
        <f t="shared" si="13"/>
        <v>14</v>
      </c>
      <c r="C36" s="8">
        <f t="shared" si="14"/>
        <v>2.6465028355387523E-2</v>
      </c>
      <c r="D36" s="13">
        <f t="shared" si="15"/>
        <v>2017371.28</v>
      </c>
      <c r="E36" s="14">
        <f t="shared" si="16"/>
        <v>2441019.2487999997</v>
      </c>
      <c r="F36" s="21">
        <f t="shared" si="17"/>
        <v>3.2815485585117293E-2</v>
      </c>
      <c r="J36" s="105" t="s">
        <v>1</v>
      </c>
      <c r="K36" s="106"/>
      <c r="L36" s="57">
        <f>G26</f>
        <v>382</v>
      </c>
      <c r="M36" s="8">
        <f t="shared" si="18"/>
        <v>0.72211720226843101</v>
      </c>
      <c r="N36" s="58">
        <f>I26</f>
        <v>6947376.9470000016</v>
      </c>
      <c r="O36" s="58">
        <f>J26</f>
        <v>8398388.3576999996</v>
      </c>
      <c r="P36" s="56">
        <f t="shared" si="19"/>
        <v>0.11290250669911936</v>
      </c>
    </row>
    <row r="37" spans="1:33" ht="30" customHeight="1" x14ac:dyDescent="0.25">
      <c r="A37" s="41" t="s">
        <v>19</v>
      </c>
      <c r="B37" s="12">
        <f t="shared" si="13"/>
        <v>2</v>
      </c>
      <c r="C37" s="8">
        <f t="shared" si="14"/>
        <v>3.780718336483932E-3</v>
      </c>
      <c r="D37" s="13">
        <f t="shared" si="15"/>
        <v>15945.58</v>
      </c>
      <c r="E37" s="14">
        <f t="shared" si="16"/>
        <v>19294.1518</v>
      </c>
      <c r="F37" s="21">
        <f t="shared" si="17"/>
        <v>2.5937811042711715E-4</v>
      </c>
      <c r="G37" s="24"/>
      <c r="J37" s="105" t="s">
        <v>2</v>
      </c>
      <c r="K37" s="106"/>
      <c r="L37" s="57">
        <f>L26</f>
        <v>36</v>
      </c>
      <c r="M37" s="8">
        <f t="shared" si="18"/>
        <v>6.8052930056710773E-2</v>
      </c>
      <c r="N37" s="58">
        <f>N26</f>
        <v>3517874.0900000003</v>
      </c>
      <c r="O37" s="58">
        <f>O26</f>
        <v>4255707.4585999995</v>
      </c>
      <c r="P37" s="56">
        <f t="shared" si="19"/>
        <v>5.7210981368056663E-2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60</v>
      </c>
      <c r="C40" s="8">
        <f t="shared" si="14"/>
        <v>0.11342155009451796</v>
      </c>
      <c r="D40" s="13">
        <f t="shared" si="15"/>
        <v>764918.57000000007</v>
      </c>
      <c r="E40" s="22">
        <f t="shared" si="16"/>
        <v>925551.4696999999</v>
      </c>
      <c r="F40" s="21">
        <f t="shared" si="17"/>
        <v>1.2442515939665569E-2</v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145</v>
      </c>
      <c r="C41" s="8">
        <f t="shared" si="14"/>
        <v>0.27410207939508507</v>
      </c>
      <c r="D41" s="13">
        <f t="shared" si="15"/>
        <v>17345972.290000007</v>
      </c>
      <c r="E41" s="14">
        <f t="shared" si="16"/>
        <v>20988626.470899999</v>
      </c>
      <c r="F41" s="21">
        <f t="shared" si="17"/>
        <v>0.28215753306567298</v>
      </c>
      <c r="G41" s="24"/>
      <c r="J41" s="107" t="s">
        <v>0</v>
      </c>
      <c r="K41" s="108"/>
      <c r="L41" s="79">
        <f>SUM(L35:L40)</f>
        <v>529</v>
      </c>
      <c r="M41" s="17">
        <f>SUM(M35:M40)</f>
        <v>1</v>
      </c>
      <c r="N41" s="80">
        <f>SUM(N35:N40)</f>
        <v>61483518.327000014</v>
      </c>
      <c r="O41" s="81">
        <f>SUM(O35:O40)</f>
        <v>74386199.237199992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254</v>
      </c>
      <c r="C42" s="8">
        <f t="shared" si="14"/>
        <v>0.48015122873345933</v>
      </c>
      <c r="D42" s="13">
        <f t="shared" si="15"/>
        <v>1843062.9170000001</v>
      </c>
      <c r="E42" s="14">
        <f t="shared" si="16"/>
        <v>2221248.1910999995</v>
      </c>
      <c r="F42" s="21">
        <f t="shared" si="17"/>
        <v>2.986102548426979E-2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1</v>
      </c>
      <c r="C44" s="8">
        <f t="shared" si="14"/>
        <v>1.890359168241966E-3</v>
      </c>
      <c r="D44" s="13">
        <f t="shared" si="15"/>
        <v>166159.73000000001</v>
      </c>
      <c r="E44" s="14">
        <f t="shared" si="16"/>
        <v>201053.2733</v>
      </c>
      <c r="F44" s="21">
        <f t="shared" si="17"/>
        <v>2.7028303013424391E-3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529</v>
      </c>
      <c r="C48" s="17">
        <f>SUM(C35:C47)</f>
        <v>1</v>
      </c>
      <c r="D48" s="18">
        <f>SUM(D35:D47)</f>
        <v>61483518.327000007</v>
      </c>
      <c r="E48" s="18">
        <f>SUM(E35:E47)</f>
        <v>74386199.237200007</v>
      </c>
      <c r="F48" s="19">
        <f>SUM(F35:F47)</f>
        <v>0.99999999999999978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abSelected="1" zoomScale="70" zoomScaleNormal="70" workbookViewId="0">
      <selection activeCell="G16" sqref="G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45917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d'Infraestructures Municipals SA (BIMSA)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11</v>
      </c>
      <c r="C13" s="96">
        <f t="shared" ref="C13:C24" si="0">IF(B13,B13/$B$26,"")</f>
        <v>7.1428571428571425E-2</v>
      </c>
      <c r="D13" s="4">
        <v>28660948.449999999</v>
      </c>
      <c r="E13" s="5">
        <v>34679747.624500006</v>
      </c>
      <c r="F13" s="97">
        <f t="shared" ref="F13:F25" si="1">IF(E13,E13/$E$26,"")</f>
        <v>0.52981373220210604</v>
      </c>
      <c r="G13" s="1">
        <v>27</v>
      </c>
      <c r="H13" s="96">
        <f t="shared" ref="H13:H24" si="2">IF(G13,G13/$G$26,"")</f>
        <v>7.1052631578947367E-2</v>
      </c>
      <c r="I13" s="4">
        <v>3196152.8700000006</v>
      </c>
      <c r="J13" s="5">
        <v>3867344.9727000003</v>
      </c>
      <c r="K13" s="97">
        <f t="shared" ref="K13:K24" si="3">IF(J13,J13/$J$26,"")</f>
        <v>0.48555889573892064</v>
      </c>
      <c r="L13" s="1">
        <v>16</v>
      </c>
      <c r="M13" s="96">
        <f t="shared" ref="M13:M24" si="4">IF(L13,L13/$L$26,"")</f>
        <v>0.41025641025641024</v>
      </c>
      <c r="N13" s="4">
        <v>3774747.13</v>
      </c>
      <c r="O13" s="5">
        <v>4567444.0273000002</v>
      </c>
      <c r="P13" s="97">
        <f t="shared" ref="P13:P24" si="5">IF(O13,O13/$O$26,"")</f>
        <v>0.93928070062819735</v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>
        <v>12</v>
      </c>
      <c r="C14" s="96">
        <f t="shared" si="0"/>
        <v>7.792207792207792E-2</v>
      </c>
      <c r="D14" s="6">
        <v>4758626.3100000005</v>
      </c>
      <c r="E14" s="7">
        <v>5757937.8350999998</v>
      </c>
      <c r="F14" s="97">
        <f t="shared" si="1"/>
        <v>8.7965880468140453E-2</v>
      </c>
      <c r="G14" s="2">
        <v>5</v>
      </c>
      <c r="H14" s="96">
        <f t="shared" si="2"/>
        <v>1.3157894736842105E-2</v>
      </c>
      <c r="I14" s="6">
        <v>192954.28000000003</v>
      </c>
      <c r="J14" s="7">
        <v>233474.67879999999</v>
      </c>
      <c r="K14" s="97">
        <f t="shared" si="3"/>
        <v>2.931357508093738E-2</v>
      </c>
      <c r="L14" s="2">
        <v>1</v>
      </c>
      <c r="M14" s="96">
        <f t="shared" si="4"/>
        <v>2.564102564102564E-2</v>
      </c>
      <c r="N14" s="6">
        <v>112300</v>
      </c>
      <c r="O14" s="7">
        <v>135883</v>
      </c>
      <c r="P14" s="97">
        <f t="shared" si="5"/>
        <v>2.7943917578538979E-2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>
        <v>1</v>
      </c>
      <c r="M15" s="96">
        <f t="shared" si="4"/>
        <v>2.564102564102564E-2</v>
      </c>
      <c r="N15" s="6">
        <v>26233.040000000001</v>
      </c>
      <c r="O15" s="7">
        <v>31741.9784</v>
      </c>
      <c r="P15" s="97">
        <f t="shared" si="5"/>
        <v>6.5276394264872327E-3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>
        <v>73</v>
      </c>
      <c r="C18" s="98">
        <f t="shared" si="0"/>
        <v>0.47402597402597402</v>
      </c>
      <c r="D18" s="65">
        <v>423340.85999999993</v>
      </c>
      <c r="E18" s="66">
        <v>512242.44060000003</v>
      </c>
      <c r="F18" s="99">
        <f t="shared" si="1"/>
        <v>7.8256936061112531E-3</v>
      </c>
      <c r="G18" s="67">
        <v>15</v>
      </c>
      <c r="H18" s="98">
        <f t="shared" si="2"/>
        <v>3.9473684210526314E-2</v>
      </c>
      <c r="I18" s="65">
        <v>156950.58000000002</v>
      </c>
      <c r="J18" s="66">
        <v>189910.20180000004</v>
      </c>
      <c r="K18" s="99">
        <f t="shared" si="3"/>
        <v>2.3843900279520464E-2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>
        <v>51</v>
      </c>
      <c r="C19" s="96">
        <f t="shared" si="0"/>
        <v>0.33116883116883117</v>
      </c>
      <c r="D19" s="6">
        <v>20100108.089999992</v>
      </c>
      <c r="E19" s="7">
        <v>24321130.788899995</v>
      </c>
      <c r="F19" s="97">
        <f t="shared" si="1"/>
        <v>0.37156178915037408</v>
      </c>
      <c r="G19" s="2">
        <v>125</v>
      </c>
      <c r="H19" s="96">
        <f t="shared" si="2"/>
        <v>0.32894736842105265</v>
      </c>
      <c r="I19" s="6">
        <v>1776089.46</v>
      </c>
      <c r="J19" s="7">
        <v>2149068.2465999997</v>
      </c>
      <c r="K19" s="97">
        <f t="shared" si="3"/>
        <v>0.26982315052131273</v>
      </c>
      <c r="L19" s="2">
        <v>3</v>
      </c>
      <c r="M19" s="96">
        <f t="shared" si="4"/>
        <v>7.6923076923076927E-2</v>
      </c>
      <c r="N19" s="6">
        <v>5401.95</v>
      </c>
      <c r="O19" s="7">
        <v>6536.3595000000005</v>
      </c>
      <c r="P19" s="97">
        <f t="shared" si="5"/>
        <v>1.3441820620070228E-3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7</v>
      </c>
      <c r="C20" s="98">
        <f t="shared" si="0"/>
        <v>4.5454545454545456E-2</v>
      </c>
      <c r="D20" s="65">
        <v>153249.58000000002</v>
      </c>
      <c r="E20" s="66">
        <v>185431.99180000002</v>
      </c>
      <c r="F20" s="97">
        <f t="shared" si="1"/>
        <v>2.8329045732680635E-3</v>
      </c>
      <c r="G20" s="64">
        <v>208</v>
      </c>
      <c r="H20" s="98">
        <f t="shared" si="2"/>
        <v>0.54736842105263162</v>
      </c>
      <c r="I20" s="65">
        <v>1263723.8800000004</v>
      </c>
      <c r="J20" s="66">
        <v>1524930.8065999993</v>
      </c>
      <c r="K20" s="97">
        <f t="shared" si="3"/>
        <v>0.19146047837930885</v>
      </c>
      <c r="L20" s="64">
        <v>18</v>
      </c>
      <c r="M20" s="98">
        <f t="shared" si="4"/>
        <v>0.46153846153846156</v>
      </c>
      <c r="N20" s="65">
        <v>100178.90999999999</v>
      </c>
      <c r="O20" s="66">
        <v>121098.64250000002</v>
      </c>
      <c r="P20" s="99">
        <f t="shared" si="5"/>
        <v>2.4903560304769236E-2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154</v>
      </c>
      <c r="C26" s="101">
        <f t="shared" si="22"/>
        <v>1</v>
      </c>
      <c r="D26" s="102">
        <f t="shared" si="22"/>
        <v>54096273.289999992</v>
      </c>
      <c r="E26" s="102">
        <f t="shared" si="22"/>
        <v>65456490.680900007</v>
      </c>
      <c r="F26" s="103">
        <f t="shared" si="22"/>
        <v>0.99999999999999989</v>
      </c>
      <c r="G26" s="100">
        <f t="shared" si="22"/>
        <v>380</v>
      </c>
      <c r="H26" s="101">
        <f t="shared" si="22"/>
        <v>1</v>
      </c>
      <c r="I26" s="102">
        <f t="shared" si="22"/>
        <v>6585871.0700000003</v>
      </c>
      <c r="J26" s="102">
        <f t="shared" si="22"/>
        <v>7964728.9064999986</v>
      </c>
      <c r="K26" s="103">
        <f t="shared" si="22"/>
        <v>1</v>
      </c>
      <c r="L26" s="100">
        <f t="shared" si="22"/>
        <v>39</v>
      </c>
      <c r="M26" s="101">
        <f t="shared" si="22"/>
        <v>1</v>
      </c>
      <c r="N26" s="102">
        <f t="shared" si="22"/>
        <v>4018861.0300000003</v>
      </c>
      <c r="O26" s="102">
        <f t="shared" si="22"/>
        <v>4862704.0077000009</v>
      </c>
      <c r="P26" s="103">
        <f t="shared" si="22"/>
        <v>0.99999999999999989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54</v>
      </c>
      <c r="C35" s="8">
        <f>IF(B35,B35/$B$48,"")</f>
        <v>9.4240837696335081E-2</v>
      </c>
      <c r="D35" s="10">
        <f t="shared" ref="D35:D46" si="24">D13+I13+N13+S13+AC13+X13</f>
        <v>35631848.450000003</v>
      </c>
      <c r="E35" s="11">
        <f t="shared" ref="E35:E46" si="25">E13+J13+O13+T13+AD13+Y13</f>
        <v>43114536.624500006</v>
      </c>
      <c r="F35" s="21">
        <f t="shared" ref="F35:F43" si="26">IF(E35,E35/$E$48,"")</f>
        <v>0.55074572970431268</v>
      </c>
      <c r="J35" s="109" t="s">
        <v>3</v>
      </c>
      <c r="K35" s="110"/>
      <c r="L35" s="54">
        <f>B26</f>
        <v>154</v>
      </c>
      <c r="M35" s="8">
        <f t="shared" ref="M35:M40" si="27">IF(L35,L35/$L$41,"")</f>
        <v>0.26876090750436299</v>
      </c>
      <c r="N35" s="55">
        <f>D26</f>
        <v>54096273.289999992</v>
      </c>
      <c r="O35" s="55">
        <f>E26</f>
        <v>65456490.680900007</v>
      </c>
      <c r="P35" s="56">
        <f t="shared" ref="P35:P40" si="28">IF(O35,O35/$O$41,"")</f>
        <v>0.83614218187956413</v>
      </c>
    </row>
    <row r="36" spans="1:33" s="24" customFormat="1" ht="30" customHeight="1" x14ac:dyDescent="0.25">
      <c r="A36" s="41" t="s">
        <v>18</v>
      </c>
      <c r="B36" s="12">
        <f t="shared" si="23"/>
        <v>18</v>
      </c>
      <c r="C36" s="8">
        <f t="shared" ref="C36:C47" si="29">IF(B36,B36/$B$48,"")</f>
        <v>3.1413612565445025E-2</v>
      </c>
      <c r="D36" s="13">
        <f t="shared" si="24"/>
        <v>5063880.5900000008</v>
      </c>
      <c r="E36" s="14">
        <f t="shared" si="25"/>
        <v>6127295.5138999997</v>
      </c>
      <c r="F36" s="21">
        <f t="shared" si="26"/>
        <v>7.8270163687650482E-2</v>
      </c>
      <c r="J36" s="105" t="s">
        <v>1</v>
      </c>
      <c r="K36" s="106"/>
      <c r="L36" s="57">
        <f>G26</f>
        <v>380</v>
      </c>
      <c r="M36" s="8">
        <f t="shared" si="27"/>
        <v>0.6631762652705061</v>
      </c>
      <c r="N36" s="58">
        <f>I26</f>
        <v>6585871.0700000003</v>
      </c>
      <c r="O36" s="58">
        <f>J26</f>
        <v>7964728.9064999986</v>
      </c>
      <c r="P36" s="56">
        <f t="shared" si="28"/>
        <v>0.10174156507145909</v>
      </c>
    </row>
    <row r="37" spans="1:33" ht="30" customHeight="1" x14ac:dyDescent="0.25">
      <c r="A37" s="41" t="s">
        <v>19</v>
      </c>
      <c r="B37" s="12">
        <f t="shared" si="23"/>
        <v>1</v>
      </c>
      <c r="C37" s="8">
        <f t="shared" si="29"/>
        <v>1.7452006980802793E-3</v>
      </c>
      <c r="D37" s="13">
        <f t="shared" si="24"/>
        <v>26233.040000000001</v>
      </c>
      <c r="E37" s="14">
        <f t="shared" si="25"/>
        <v>31741.9784</v>
      </c>
      <c r="F37" s="21">
        <f t="shared" si="26"/>
        <v>4.0547250242815912E-4</v>
      </c>
      <c r="G37" s="24"/>
      <c r="J37" s="105" t="s">
        <v>2</v>
      </c>
      <c r="K37" s="106"/>
      <c r="L37" s="57">
        <f>L26</f>
        <v>39</v>
      </c>
      <c r="M37" s="8">
        <f t="shared" si="27"/>
        <v>6.8062827225130892E-2</v>
      </c>
      <c r="N37" s="58">
        <f>N26</f>
        <v>4018861.0300000003</v>
      </c>
      <c r="O37" s="58">
        <f>O26</f>
        <v>4862704.0077000009</v>
      </c>
      <c r="P37" s="56">
        <f t="shared" si="28"/>
        <v>6.2116253048976847E-2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88</v>
      </c>
      <c r="C40" s="8">
        <f t="shared" si="29"/>
        <v>0.15357766143106458</v>
      </c>
      <c r="D40" s="13">
        <f t="shared" si="24"/>
        <v>580291.43999999994</v>
      </c>
      <c r="E40" s="22">
        <f t="shared" si="25"/>
        <v>702152.64240000001</v>
      </c>
      <c r="F40" s="21">
        <f t="shared" si="26"/>
        <v>8.9693082583810323E-3</v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179</v>
      </c>
      <c r="C41" s="8">
        <f t="shared" si="29"/>
        <v>0.31239092495637</v>
      </c>
      <c r="D41" s="13">
        <f t="shared" si="24"/>
        <v>21881599.499999993</v>
      </c>
      <c r="E41" s="14">
        <f t="shared" si="25"/>
        <v>26476735.394999992</v>
      </c>
      <c r="F41" s="21">
        <f t="shared" si="26"/>
        <v>0.33821421026292614</v>
      </c>
      <c r="G41" s="24"/>
      <c r="J41" s="107" t="s">
        <v>0</v>
      </c>
      <c r="K41" s="108"/>
      <c r="L41" s="79">
        <f>SUM(L35:L40)</f>
        <v>573</v>
      </c>
      <c r="M41" s="17">
        <f>SUM(M35:M40)</f>
        <v>1</v>
      </c>
      <c r="N41" s="80">
        <f>SUM(N35:N40)</f>
        <v>64701005.389999993</v>
      </c>
      <c r="O41" s="81">
        <f>SUM(O35:O40)</f>
        <v>78283923.595100001</v>
      </c>
      <c r="P41" s="82">
        <f>SUM(P35:P40)</f>
        <v>1.0000000000000002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233</v>
      </c>
      <c r="C42" s="8">
        <f t="shared" si="29"/>
        <v>0.40663176265270506</v>
      </c>
      <c r="D42" s="13">
        <f t="shared" si="24"/>
        <v>1517152.3700000003</v>
      </c>
      <c r="E42" s="14">
        <f t="shared" si="25"/>
        <v>1831461.4408999993</v>
      </c>
      <c r="F42" s="21">
        <f t="shared" si="26"/>
        <v>2.3395115584301598E-2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573</v>
      </c>
      <c r="C48" s="17">
        <f>SUM(C35:C47)</f>
        <v>1</v>
      </c>
      <c r="D48" s="18">
        <f>SUM(D35:D47)</f>
        <v>64701005.389999993</v>
      </c>
      <c r="E48" s="18">
        <f>SUM(E35:E47)</f>
        <v>78283923.595099986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UlRJlMLa3hVCPpm0wKAKjhuaxdFMUHdjxigCpeiyxlojmGvjUybaeW3BX1AqKzIbh6UJil17hUXCVBKPUA3RyQ==" saltValue="SnnVSXxAa9HHkxTILF5MF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d'Infraestructures Municipals SA (BIMSA)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09" t="s">
        <v>3</v>
      </c>
      <c r="K35" s="110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>IF(L36,L36/$L$41,"")</f>
        <v/>
      </c>
      <c r="N36" s="58">
        <f>I26</f>
        <v>0</v>
      </c>
      <c r="O36" s="58">
        <f>J26</f>
        <v>0</v>
      </c>
      <c r="P36" s="56" t="str">
        <f>IF(O36,O36/$O$41,"")</f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>IF(L37,L37/$L$41,"")</f>
        <v/>
      </c>
      <c r="N37" s="58">
        <f>N26</f>
        <v>0</v>
      </c>
      <c r="O37" s="58">
        <f>O26</f>
        <v>0</v>
      </c>
      <c r="P37" s="56" t="str">
        <f>IF(O37,O37/$O$41,"")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d'Infraestructures Municipals SA (BIMSA)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d'Infraestructures Municipals SA (BIMSA)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22</v>
      </c>
      <c r="C13" s="20">
        <f t="shared" ref="C13:C25" si="0">IF(B13,B13/$B$26,"")</f>
        <v>8.3018867924528297E-2</v>
      </c>
      <c r="D13" s="10">
        <f>'CONTRACTACIO 1r TR 2025'!D13+'CONTRACTACIO 2n TR 2025'!D13+'CONTRACTACIO 3r TR 2025'!D13+'CONTRACTACIO 4t TR 2025'!D13</f>
        <v>61419444.010000005</v>
      </c>
      <c r="E13" s="10">
        <f>'CONTRACTACIO 1r TR 2025'!E13+'CONTRACTACIO 2n TR 2025'!E13+'CONTRACTACIO 3r TR 2025'!E13+'CONTRACTACIO 4t TR 2025'!E13</f>
        <v>74317527.252100006</v>
      </c>
      <c r="F13" s="21">
        <f t="shared" ref="F13:F25" si="1">IF(E13,E13/$E$26,"")</f>
        <v>0.58430968418926998</v>
      </c>
      <c r="G13" s="9">
        <f>'CONTRACTACIO 1r TR 2025'!G13+'CONTRACTACIO 2n TR 2025'!G13+'CONTRACTACIO 3r TR 2025'!G13+'CONTRACTACIO 4t TR 2025'!G13</f>
        <v>55</v>
      </c>
      <c r="H13" s="20">
        <f t="shared" ref="H13:H25" si="2">IF(G13,G13/$G$26,"")</f>
        <v>7.217847769028872E-2</v>
      </c>
      <c r="I13" s="10">
        <f>'CONTRACTACIO 1r TR 2025'!I13+'CONTRACTACIO 2n TR 2025'!I13+'CONTRACTACIO 3r TR 2025'!I13+'CONTRACTACIO 4t TR 2025'!I13</f>
        <v>6559842.2800000003</v>
      </c>
      <c r="J13" s="10">
        <f>'CONTRACTACIO 1r TR 2025'!J13+'CONTRACTACIO 2n TR 2025'!J13+'CONTRACTACIO 3r TR 2025'!J13+'CONTRACTACIO 4t TR 2025'!J13</f>
        <v>7937409.1588000003</v>
      </c>
      <c r="K13" s="21">
        <f t="shared" ref="K13:K25" si="3">IF(J13,J13/$J$26,"")</f>
        <v>0.485079281083308</v>
      </c>
      <c r="L13" s="9">
        <f>'CONTRACTACIO 1r TR 2025'!L13+'CONTRACTACIO 2n TR 2025'!L13+'CONTRACTACIO 3r TR 2025'!L13+'CONTRACTACIO 4t TR 2025'!L13</f>
        <v>30</v>
      </c>
      <c r="M13" s="20">
        <f t="shared" ref="M13:M25" si="4">IF(L13,L13/$L$26,"")</f>
        <v>0.4</v>
      </c>
      <c r="N13" s="10">
        <f>'CONTRACTACIO 1r TR 2025'!N13+'CONTRACTACIO 2n TR 2025'!N13+'CONTRACTACIO 3r TR 2025'!N13+'CONTRACTACIO 4t TR 2025'!N13</f>
        <v>6982650.1200000001</v>
      </c>
      <c r="O13" s="10">
        <f>'CONTRACTACIO 1r TR 2025'!O13+'CONTRACTACIO 2n TR 2025'!O13+'CONTRACTACIO 3r TR 2025'!O13+'CONTRACTACIO 4t TR 2025'!O13</f>
        <v>8449006.6451999992</v>
      </c>
      <c r="P13" s="21">
        <f t="shared" ref="P13:P25" si="5">IF(O13,O13/$O$26,"")</f>
        <v>0.92658756148765609</v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15</v>
      </c>
      <c r="C14" s="20">
        <f t="shared" si="0"/>
        <v>5.6603773584905662E-2</v>
      </c>
      <c r="D14" s="13">
        <f>'CONTRACTACIO 1r TR 2025'!D14+'CONTRACTACIO 2n TR 2025'!D14+'CONTRACTACIO 3r TR 2025'!D14+'CONTRACTACIO 4t TR 2025'!D14</f>
        <v>6256604.7700000005</v>
      </c>
      <c r="E14" s="13">
        <f>'CONTRACTACIO 1r TR 2025'!E14+'CONTRACTACIO 2n TR 2025'!E14+'CONTRACTACIO 3r TR 2025'!E14+'CONTRACTACIO 4t TR 2025'!E14</f>
        <v>7570491.7717000004</v>
      </c>
      <c r="F14" s="21">
        <f t="shared" si="1"/>
        <v>5.9521782005394944E-2</v>
      </c>
      <c r="G14" s="9">
        <f>'CONTRACTACIO 1r TR 2025'!G14+'CONTRACTACIO 2n TR 2025'!G14+'CONTRACTACIO 3r TR 2025'!G14+'CONTRACTACIO 4t TR 2025'!G14</f>
        <v>14</v>
      </c>
      <c r="H14" s="20">
        <f t="shared" si="2"/>
        <v>1.8372703412073491E-2</v>
      </c>
      <c r="I14" s="13">
        <f>'CONTRACTACIO 1r TR 2025'!I14+'CONTRACTACIO 2n TR 2025'!I14+'CONTRACTACIO 3r TR 2025'!I14+'CONTRACTACIO 4t TR 2025'!I14</f>
        <v>527509.65</v>
      </c>
      <c r="J14" s="13">
        <f>'CONTRACTACIO 1r TR 2025'!J14+'CONTRACTACIO 2n TR 2025'!J14+'CONTRACTACIO 3r TR 2025'!J14+'CONTRACTACIO 4t TR 2025'!J14</f>
        <v>638286.67649999994</v>
      </c>
      <c r="K14" s="21">
        <f t="shared" si="3"/>
        <v>3.9007645437857598E-2</v>
      </c>
      <c r="L14" s="9">
        <f>'CONTRACTACIO 1r TR 2025'!L14+'CONTRACTACIO 2n TR 2025'!L14+'CONTRACTACIO 3r TR 2025'!L14+'CONTRACTACIO 4t TR 2025'!L14</f>
        <v>3</v>
      </c>
      <c r="M14" s="20">
        <f t="shared" si="4"/>
        <v>0.04</v>
      </c>
      <c r="N14" s="13">
        <f>'CONTRACTACIO 1r TR 2025'!N14+'CONTRACTACIO 2n TR 2025'!N14+'CONTRACTACIO 3r TR 2025'!N14+'CONTRACTACIO 4t TR 2025'!N14</f>
        <v>297137.45</v>
      </c>
      <c r="O14" s="13">
        <f>'CONTRACTACIO 1r TR 2025'!O14+'CONTRACTACIO 2n TR 2025'!O14+'CONTRACTACIO 3r TR 2025'!O14+'CONTRACTACIO 4t TR 2025'!O14</f>
        <v>359536.31449999998</v>
      </c>
      <c r="P14" s="21">
        <f t="shared" si="5"/>
        <v>3.9429709421293521E-2</v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2</v>
      </c>
      <c r="H15" s="20">
        <f t="shared" si="2"/>
        <v>2.6246719160104987E-3</v>
      </c>
      <c r="I15" s="13">
        <f>'CONTRACTACIO 1r TR 2025'!I15+'CONTRACTACIO 2n TR 2025'!I15+'CONTRACTACIO 3r TR 2025'!I15+'CONTRACTACIO 4t TR 2025'!I15</f>
        <v>15945.58</v>
      </c>
      <c r="J15" s="13">
        <f>'CONTRACTACIO 1r TR 2025'!J15+'CONTRACTACIO 2n TR 2025'!J15+'CONTRACTACIO 3r TR 2025'!J15+'CONTRACTACIO 4t TR 2025'!J15</f>
        <v>19294.1518</v>
      </c>
      <c r="K15" s="21">
        <f t="shared" si="3"/>
        <v>1.1791244595070315E-3</v>
      </c>
      <c r="L15" s="9">
        <f>'CONTRACTACIO 1r TR 2025'!L15+'CONTRACTACIO 2n TR 2025'!L15+'CONTRACTACIO 3r TR 2025'!L15+'CONTRACTACIO 4t TR 2025'!L15</f>
        <v>1</v>
      </c>
      <c r="M15" s="20">
        <f t="shared" si="4"/>
        <v>1.3333333333333334E-2</v>
      </c>
      <c r="N15" s="13">
        <f>'CONTRACTACIO 1r TR 2025'!N15+'CONTRACTACIO 2n TR 2025'!N15+'CONTRACTACIO 3r TR 2025'!N15+'CONTRACTACIO 4t TR 2025'!N15</f>
        <v>26233.040000000001</v>
      </c>
      <c r="O15" s="13">
        <f>'CONTRACTACIO 1r TR 2025'!O15+'CONTRACTACIO 2n TR 2025'!O15+'CONTRACTACIO 3r TR 2025'!O15+'CONTRACTACIO 4t TR 2025'!O15</f>
        <v>31741.9784</v>
      </c>
      <c r="P15" s="21">
        <f t="shared" si="5"/>
        <v>3.4810864279718693E-3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114</v>
      </c>
      <c r="C18" s="20">
        <f t="shared" si="0"/>
        <v>0.43018867924528303</v>
      </c>
      <c r="D18" s="13">
        <f>'CONTRACTACIO 1r TR 2025'!D18+'CONTRACTACIO 2n TR 2025'!D18+'CONTRACTACIO 3r TR 2025'!D18+'CONTRACTACIO 4t TR 2025'!D18</f>
        <v>1149925.52</v>
      </c>
      <c r="E18" s="13">
        <f>'CONTRACTACIO 1r TR 2025'!E18+'CONTRACTACIO 2n TR 2025'!E18+'CONTRACTACIO 3r TR 2025'!E18+'CONTRACTACIO 4t TR 2025'!E18</f>
        <v>1391409.8791999999</v>
      </c>
      <c r="F18" s="21">
        <f t="shared" si="1"/>
        <v>1.0939737867424925E-2</v>
      </c>
      <c r="G18" s="9">
        <f>'CONTRACTACIO 1r TR 2025'!G18+'CONTRACTACIO 2n TR 2025'!G18+'CONTRACTACIO 3r TR 2025'!G18+'CONTRACTACIO 4t TR 2025'!G18</f>
        <v>34</v>
      </c>
      <c r="H18" s="20">
        <f t="shared" si="2"/>
        <v>4.4619422572178477E-2</v>
      </c>
      <c r="I18" s="13">
        <f>'CONTRACTACIO 1r TR 2025'!I18+'CONTRACTACIO 2n TR 2025'!I18+'CONTRACTACIO 3r TR 2025'!I18+'CONTRACTACIO 4t TR 2025'!I18</f>
        <v>195284.49000000002</v>
      </c>
      <c r="J18" s="13">
        <f>'CONTRACTACIO 1r TR 2025'!J18+'CONTRACTACIO 2n TR 2025'!J18+'CONTRACTACIO 3r TR 2025'!J18+'CONTRACTACIO 4t TR 2025'!J18</f>
        <v>236294.23290000003</v>
      </c>
      <c r="K18" s="21">
        <f t="shared" si="3"/>
        <v>1.4440661219056086E-2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91</v>
      </c>
      <c r="C19" s="20">
        <f t="shared" si="0"/>
        <v>0.34339622641509432</v>
      </c>
      <c r="D19" s="13">
        <f>'CONTRACTACIO 1r TR 2025'!D19+'CONTRACTACIO 2n TR 2025'!D19+'CONTRACTACIO 3r TR 2025'!D19+'CONTRACTACIO 4t TR 2025'!D19</f>
        <v>35858681.890000001</v>
      </c>
      <c r="E19" s="13">
        <f>'CONTRACTACIO 1r TR 2025'!E19+'CONTRACTACIO 2n TR 2025'!E19+'CONTRACTACIO 3r TR 2025'!E19+'CONTRACTACIO 4t TR 2025'!E19</f>
        <v>43389005.086899996</v>
      </c>
      <c r="F19" s="21">
        <f t="shared" si="1"/>
        <v>0.34113912016491066</v>
      </c>
      <c r="G19" s="9">
        <f>'CONTRACTACIO 1r TR 2025'!G19+'CONTRACTACIO 2n TR 2025'!G19+'CONTRACTACIO 3r TR 2025'!G19+'CONTRACTACIO 4t TR 2025'!G19</f>
        <v>230</v>
      </c>
      <c r="H19" s="20">
        <f t="shared" si="2"/>
        <v>0.30183727034120733</v>
      </c>
      <c r="I19" s="13">
        <f>'CONTRACTACIO 1r TR 2025'!I19+'CONTRACTACIO 2n TR 2025'!I19+'CONTRACTACIO 3r TR 2025'!I19+'CONTRACTACIO 4t TR 2025'!I19</f>
        <v>3363487.95</v>
      </c>
      <c r="J19" s="13">
        <f>'CONTRACTACIO 1r TR 2025'!J19+'CONTRACTACIO 2n TR 2025'!J19+'CONTRACTACIO 3r TR 2025'!J19+'CONTRACTACIO 4t TR 2025'!J19</f>
        <v>4069820.4195000003</v>
      </c>
      <c r="K19" s="21">
        <f t="shared" si="3"/>
        <v>0.24871913791170744</v>
      </c>
      <c r="L19" s="9">
        <f>'CONTRACTACIO 1r TR 2025'!L19+'CONTRACTACIO 2n TR 2025'!L19+'CONTRACTACIO 3r TR 2025'!L19+'CONTRACTACIO 4t TR 2025'!L19</f>
        <v>3</v>
      </c>
      <c r="M19" s="20">
        <f t="shared" si="4"/>
        <v>0.04</v>
      </c>
      <c r="N19" s="13">
        <f>'CONTRACTACIO 1r TR 2025'!N19+'CONTRACTACIO 2n TR 2025'!N19+'CONTRACTACIO 3r TR 2025'!N19+'CONTRACTACIO 4t TR 2025'!N19</f>
        <v>5401.95</v>
      </c>
      <c r="O19" s="13">
        <f>'CONTRACTACIO 1r TR 2025'!O19+'CONTRACTACIO 2n TR 2025'!O19+'CONTRACTACIO 3r TR 2025'!O19+'CONTRACTACIO 4t TR 2025'!O19</f>
        <v>6536.3595000000005</v>
      </c>
      <c r="P19" s="21">
        <f t="shared" si="5"/>
        <v>7.1683094409121623E-4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23</v>
      </c>
      <c r="C20" s="20">
        <f t="shared" si="0"/>
        <v>8.6792452830188674E-2</v>
      </c>
      <c r="D20" s="13">
        <f>'CONTRACTACIO 1r TR 2025'!D20+'CONTRACTACIO 2n TR 2025'!D20+'CONTRACTACIO 3r TR 2025'!D20+'CONTRACTACIO 4t TR 2025'!D20</f>
        <v>429884.39000000007</v>
      </c>
      <c r="E20" s="13">
        <f>'CONTRACTACIO 1r TR 2025'!E20+'CONTRACTACIO 2n TR 2025'!E20+'CONTRACTACIO 3r TR 2025'!E20+'CONTRACTACIO 4t TR 2025'!E20</f>
        <v>520160.11190000002</v>
      </c>
      <c r="F20" s="21">
        <f t="shared" si="1"/>
        <v>4.0896757729995117E-3</v>
      </c>
      <c r="G20" s="9">
        <f>'CONTRACTACIO 1r TR 2025'!G20+'CONTRACTACIO 2n TR 2025'!G20+'CONTRACTACIO 3r TR 2025'!G20+'CONTRACTACIO 4t TR 2025'!G20</f>
        <v>426</v>
      </c>
      <c r="H20" s="20">
        <f t="shared" si="2"/>
        <v>0.55905511811023623</v>
      </c>
      <c r="I20" s="13">
        <f>'CONTRACTACIO 1r TR 2025'!I20+'CONTRACTACIO 2n TR 2025'!I20+'CONTRACTACIO 3r TR 2025'!I20+'CONTRACTACIO 4t TR 2025'!I20</f>
        <v>2705018.3370000003</v>
      </c>
      <c r="J20" s="13">
        <f>'CONTRACTACIO 1r TR 2025'!J20+'CONTRACTACIO 2n TR 2025'!J20+'CONTRACTACIO 3r TR 2025'!J20+'CONTRACTACIO 4t TR 2025'!J20</f>
        <v>3260959.3513999986</v>
      </c>
      <c r="K20" s="21">
        <f t="shared" si="3"/>
        <v>0.19928717118800338</v>
      </c>
      <c r="L20" s="9">
        <f>'CONTRACTACIO 1r TR 2025'!L20+'CONTRACTACIO 2n TR 2025'!L20+'CONTRACTACIO 3r TR 2025'!L20+'CONTRACTACIO 4t TR 2025'!L20</f>
        <v>38</v>
      </c>
      <c r="M20" s="20">
        <f t="shared" si="4"/>
        <v>0.50666666666666671</v>
      </c>
      <c r="N20" s="13">
        <f>'CONTRACTACIO 1r TR 2025'!N20+'CONTRACTACIO 2n TR 2025'!N20+'CONTRACTACIO 3r TR 2025'!N20+'CONTRACTACIO 4t TR 2025'!N20</f>
        <v>225312.56</v>
      </c>
      <c r="O20" s="13">
        <f>'CONTRACTACIO 1r TR 2025'!O20+'CONTRACTACIO 2n TR 2025'!O20+'CONTRACTACIO 3r TR 2025'!O20+'CONTRACTACIO 4t TR 2025'!O20</f>
        <v>271590.16870000004</v>
      </c>
      <c r="P20" s="21">
        <f t="shared" si="5"/>
        <v>2.978481171898726E-2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1</v>
      </c>
      <c r="H22" s="20">
        <f t="shared" si="2"/>
        <v>1.3123359580052493E-3</v>
      </c>
      <c r="I22" s="13">
        <f>'CONTRACTACIO 1r TR 2025'!I22+'CONTRACTACIO 2n TR 2025'!I22+'CONTRACTACIO 3r TR 2025'!I22+'CONTRACTACIO 4t TR 2025'!I22</f>
        <v>166159.73000000001</v>
      </c>
      <c r="J22" s="14">
        <f>'CONTRACTACIO 1r TR 2025'!J22+'CONTRACTACIO 2n TR 2025'!J22+'CONTRACTACIO 3r TR 2025'!J22+'CONTRACTACIO 4t TR 2025'!J22</f>
        <v>201053.2733</v>
      </c>
      <c r="K22" s="21">
        <f t="shared" si="3"/>
        <v>1.2286978700560551E-2</v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265</v>
      </c>
      <c r="C26" s="17">
        <f t="shared" si="12"/>
        <v>1</v>
      </c>
      <c r="D26" s="18">
        <f t="shared" si="12"/>
        <v>105114540.58</v>
      </c>
      <c r="E26" s="18">
        <f t="shared" si="12"/>
        <v>127188594.10179999</v>
      </c>
      <c r="F26" s="19">
        <f t="shared" si="12"/>
        <v>1</v>
      </c>
      <c r="G26" s="16">
        <f t="shared" si="12"/>
        <v>762</v>
      </c>
      <c r="H26" s="17">
        <f t="shared" si="12"/>
        <v>1</v>
      </c>
      <c r="I26" s="18">
        <f t="shared" si="12"/>
        <v>13533248.017000001</v>
      </c>
      <c r="J26" s="18">
        <f t="shared" si="12"/>
        <v>16363117.264199998</v>
      </c>
      <c r="K26" s="19">
        <f t="shared" si="12"/>
        <v>1.0000000000000002</v>
      </c>
      <c r="L26" s="16">
        <f t="shared" si="12"/>
        <v>75</v>
      </c>
      <c r="M26" s="17">
        <f t="shared" si="12"/>
        <v>1</v>
      </c>
      <c r="N26" s="18">
        <f t="shared" si="12"/>
        <v>7536735.1200000001</v>
      </c>
      <c r="O26" s="18">
        <f t="shared" si="12"/>
        <v>9118411.4662999995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107</v>
      </c>
      <c r="C35" s="8">
        <f t="shared" ref="C35:C41" si="14">IF(B35,B35/$B$48,"")</f>
        <v>9.7096188747731391E-2</v>
      </c>
      <c r="D35" s="10">
        <f t="shared" ref="D35:D44" si="15">D13+I13+N13+S13+X13+AC13</f>
        <v>74961936.410000011</v>
      </c>
      <c r="E35" s="11">
        <f t="shared" ref="E35:E44" si="16">E13+J13+O13+T13+Y13+AD13</f>
        <v>90703943.056100011</v>
      </c>
      <c r="F35" s="21">
        <f t="shared" ref="F35:F41" si="17">IF(E35,E35/$E$48,"")</f>
        <v>0.59411718136713265</v>
      </c>
      <c r="J35" s="109" t="s">
        <v>3</v>
      </c>
      <c r="K35" s="110"/>
      <c r="L35" s="54">
        <f>B26</f>
        <v>265</v>
      </c>
      <c r="M35" s="8">
        <f t="shared" ref="M35:M40" si="18">IF(L35,L35/$L$41,"")</f>
        <v>0.24047186932849365</v>
      </c>
      <c r="N35" s="55">
        <f>D26</f>
        <v>105114540.58</v>
      </c>
      <c r="O35" s="55">
        <f>E26</f>
        <v>127188594.10179999</v>
      </c>
      <c r="P35" s="56">
        <f t="shared" ref="P35:P40" si="19">IF(O35,O35/$O$41,"")</f>
        <v>0.83309420168286552</v>
      </c>
    </row>
    <row r="36" spans="1:33" s="24" customFormat="1" ht="30" customHeight="1" x14ac:dyDescent="0.25">
      <c r="A36" s="41" t="s">
        <v>18</v>
      </c>
      <c r="B36" s="12">
        <f t="shared" si="13"/>
        <v>32</v>
      </c>
      <c r="C36" s="8">
        <f t="shared" si="14"/>
        <v>2.9038112522686024E-2</v>
      </c>
      <c r="D36" s="13">
        <f t="shared" si="15"/>
        <v>7081251.870000001</v>
      </c>
      <c r="E36" s="14">
        <f t="shared" si="16"/>
        <v>8568314.7627000008</v>
      </c>
      <c r="F36" s="21">
        <f t="shared" si="17"/>
        <v>5.6123061957000175E-2</v>
      </c>
      <c r="J36" s="105" t="s">
        <v>1</v>
      </c>
      <c r="K36" s="106"/>
      <c r="L36" s="57">
        <f>G26</f>
        <v>762</v>
      </c>
      <c r="M36" s="8">
        <f t="shared" si="18"/>
        <v>0.69147005444646104</v>
      </c>
      <c r="N36" s="58">
        <f>I26</f>
        <v>13533248.017000001</v>
      </c>
      <c r="O36" s="58">
        <f>J26</f>
        <v>16363117.264199998</v>
      </c>
      <c r="P36" s="56">
        <f t="shared" si="19"/>
        <v>0.10717956441401445</v>
      </c>
    </row>
    <row r="37" spans="1:33" s="24" customFormat="1" ht="30" customHeight="1" x14ac:dyDescent="0.25">
      <c r="A37" s="41" t="s">
        <v>19</v>
      </c>
      <c r="B37" s="12">
        <f t="shared" si="13"/>
        <v>3</v>
      </c>
      <c r="C37" s="8">
        <f t="shared" si="14"/>
        <v>2.7223230490018148E-3</v>
      </c>
      <c r="D37" s="13">
        <f t="shared" si="15"/>
        <v>42178.62</v>
      </c>
      <c r="E37" s="14">
        <f t="shared" si="16"/>
        <v>51036.1302</v>
      </c>
      <c r="F37" s="21">
        <f t="shared" si="17"/>
        <v>3.3429022819389797E-4</v>
      </c>
      <c r="J37" s="105" t="s">
        <v>2</v>
      </c>
      <c r="K37" s="106"/>
      <c r="L37" s="57">
        <f>L26</f>
        <v>75</v>
      </c>
      <c r="M37" s="8">
        <f t="shared" si="18"/>
        <v>6.8058076225045366E-2</v>
      </c>
      <c r="N37" s="58">
        <f>N26</f>
        <v>7536735.1200000001</v>
      </c>
      <c r="O37" s="58">
        <f>O26</f>
        <v>9118411.4662999995</v>
      </c>
      <c r="P37" s="56">
        <f t="shared" si="19"/>
        <v>5.9726233903119923E-2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148</v>
      </c>
      <c r="C40" s="8">
        <f t="shared" si="14"/>
        <v>0.13430127041742287</v>
      </c>
      <c r="D40" s="13">
        <f t="shared" si="15"/>
        <v>1345210.01</v>
      </c>
      <c r="E40" s="22">
        <f t="shared" si="16"/>
        <v>1627704.1120999998</v>
      </c>
      <c r="F40" s="21">
        <f t="shared" si="17"/>
        <v>1.0661575964590964E-2</v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324</v>
      </c>
      <c r="C41" s="8">
        <f t="shared" si="14"/>
        <v>0.29401088929219599</v>
      </c>
      <c r="D41" s="13">
        <f t="shared" si="15"/>
        <v>39227571.790000007</v>
      </c>
      <c r="E41" s="14">
        <f t="shared" si="16"/>
        <v>47465361.865899995</v>
      </c>
      <c r="F41" s="21">
        <f t="shared" si="17"/>
        <v>0.31090144545202314</v>
      </c>
      <c r="G41" s="24"/>
      <c r="H41" s="24"/>
      <c r="I41" s="24"/>
      <c r="J41" s="107" t="s">
        <v>0</v>
      </c>
      <c r="K41" s="108"/>
      <c r="L41" s="79">
        <f>SUM(L35:L40)</f>
        <v>1102</v>
      </c>
      <c r="M41" s="17">
        <f>SUM(M35:M40)</f>
        <v>1</v>
      </c>
      <c r="N41" s="80">
        <f>SUM(N35:N40)</f>
        <v>126184523.71700001</v>
      </c>
      <c r="O41" s="81">
        <f>SUM(O35:O40)</f>
        <v>152670122.83230001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487</v>
      </c>
      <c r="C42" s="8">
        <f t="shared" ref="C42:C47" si="20">IF(B42,B42/$B$48,"")</f>
        <v>0.44192377495462792</v>
      </c>
      <c r="D42" s="13">
        <f t="shared" si="15"/>
        <v>3360215.2870000005</v>
      </c>
      <c r="E42" s="14">
        <f t="shared" si="16"/>
        <v>4052709.6319999984</v>
      </c>
      <c r="F42" s="21">
        <f t="shared" ref="F42:F47" si="21">IF(E42,E42/$E$48,"")</f>
        <v>2.6545532005968736E-2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25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1</v>
      </c>
      <c r="C44" s="8">
        <f t="shared" si="20"/>
        <v>9.0744101633393826E-4</v>
      </c>
      <c r="D44" s="13">
        <f t="shared" si="15"/>
        <v>166159.73000000001</v>
      </c>
      <c r="E44" s="14">
        <f t="shared" si="16"/>
        <v>201053.2733</v>
      </c>
      <c r="F44" s="21">
        <f t="shared" si="21"/>
        <v>1.3169130250903533E-3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1102</v>
      </c>
      <c r="C48" s="17">
        <f>SUM(C35:C47)</f>
        <v>0.99999999999999978</v>
      </c>
      <c r="D48" s="18">
        <f>SUM(D35:D47)</f>
        <v>126184523.71700004</v>
      </c>
      <c r="E48" s="18">
        <f>SUM(E35:E47)</f>
        <v>152670122.83230001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2025-11-11T09:56:31Z</dcterms:modified>
</cp:coreProperties>
</file>