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TERSA\"/>
    </mc:Choice>
  </mc:AlternateContent>
  <xr:revisionPtr revIDLastSave="0" documentId="8_{084890C9-5906-4991-8065-D93848001320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F14" i="4"/>
  <c r="H14" i="4"/>
  <c r="K14" i="4"/>
  <c r="M14" i="4"/>
  <c r="M15" i="4"/>
  <c r="C16" i="4"/>
  <c r="F16" i="4"/>
  <c r="H16" i="4"/>
  <c r="K16" i="4"/>
  <c r="M16" i="4"/>
  <c r="C17" i="4"/>
  <c r="F17" i="4"/>
  <c r="H17" i="4"/>
  <c r="K17" i="4"/>
  <c r="M17" i="4"/>
  <c r="C18" i="4"/>
  <c r="F18" i="4"/>
  <c r="M18" i="4"/>
  <c r="C19" i="4"/>
  <c r="F19" i="4"/>
  <c r="C20" i="4"/>
  <c r="F20" i="4"/>
  <c r="K20" i="4"/>
  <c r="M20" i="4"/>
  <c r="C21" i="4"/>
  <c r="F21" i="4"/>
  <c r="C22" i="4"/>
  <c r="F22" i="4"/>
  <c r="H22" i="4"/>
  <c r="K22" i="4"/>
  <c r="M22" i="4"/>
  <c r="C23" i="4"/>
  <c r="F23" i="4"/>
  <c r="K23" i="4"/>
  <c r="M23" i="4"/>
  <c r="F25" i="7" l="1"/>
  <c r="E25" i="7"/>
  <c r="D25" i="7"/>
  <c r="C25" i="7"/>
  <c r="B25" i="7"/>
  <c r="M17" i="6"/>
  <c r="P17" i="6"/>
  <c r="F14" i="5"/>
  <c r="D43" i="7"/>
  <c r="E43" i="7"/>
  <c r="B20" i="7"/>
  <c r="C20" i="7" s="1"/>
  <c r="D20" i="7"/>
  <c r="E20" i="7"/>
  <c r="F20" i="7" s="1"/>
  <c r="G20" i="7"/>
  <c r="B43" i="7" s="1"/>
  <c r="I20" i="7"/>
  <c r="J20" i="7"/>
  <c r="L20" i="7"/>
  <c r="N20" i="7"/>
  <c r="O20" i="7"/>
  <c r="Q20" i="7"/>
  <c r="R20" i="7"/>
  <c r="S20" i="7"/>
  <c r="T20" i="7"/>
  <c r="U20" i="7"/>
  <c r="V20" i="7"/>
  <c r="W20" i="7"/>
  <c r="X20" i="7"/>
  <c r="Y20" i="7"/>
  <c r="Z20" i="7" s="1"/>
  <c r="AA20" i="7"/>
  <c r="AB20" i="7" s="1"/>
  <c r="AC20" i="7"/>
  <c r="AD20" i="7"/>
  <c r="AE20" i="7"/>
  <c r="B43" i="6"/>
  <c r="C43" i="6"/>
  <c r="D43" i="6"/>
  <c r="E43" i="6"/>
  <c r="F43" i="6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D43" i="5"/>
  <c r="E43" i="5"/>
  <c r="C20" i="5"/>
  <c r="F20" i="5"/>
  <c r="H20" i="5"/>
  <c r="K20" i="5"/>
  <c r="R20" i="5"/>
  <c r="U20" i="5"/>
  <c r="W20" i="5"/>
  <c r="Z20" i="5"/>
  <c r="AB20" i="5"/>
  <c r="AE20" i="5"/>
  <c r="R20" i="4"/>
  <c r="U20" i="4"/>
  <c r="W20" i="4"/>
  <c r="Z20" i="4"/>
  <c r="AB20" i="4"/>
  <c r="AE20" i="4"/>
  <c r="B43" i="4"/>
  <c r="D43" i="4"/>
  <c r="E43" i="4"/>
  <c r="B37" i="1"/>
  <c r="C37" i="1" s="1"/>
  <c r="D37" i="1"/>
  <c r="E37" i="1"/>
  <c r="B38" i="1"/>
  <c r="D38" i="1"/>
  <c r="E38" i="1"/>
  <c r="B39" i="1"/>
  <c r="C39" i="1"/>
  <c r="D39" i="1"/>
  <c r="E39" i="1"/>
  <c r="F39" i="1"/>
  <c r="B40" i="1"/>
  <c r="C40" i="1"/>
  <c r="D40" i="1"/>
  <c r="E40" i="1"/>
  <c r="F40" i="1"/>
  <c r="B41" i="1"/>
  <c r="D41" i="1"/>
  <c r="E41" i="1"/>
  <c r="B42" i="1"/>
  <c r="D42" i="1"/>
  <c r="E42" i="1"/>
  <c r="B43" i="1"/>
  <c r="C43" i="1"/>
  <c r="D43" i="1"/>
  <c r="E43" i="1"/>
  <c r="F43" i="1"/>
  <c r="B44" i="1"/>
  <c r="D44" i="1"/>
  <c r="E44" i="1"/>
  <c r="B45" i="1"/>
  <c r="C45" i="1"/>
  <c r="D45" i="1"/>
  <c r="E45" i="1"/>
  <c r="F45" i="1"/>
  <c r="B46" i="1"/>
  <c r="C46" i="1"/>
  <c r="D46" i="1"/>
  <c r="E46" i="1"/>
  <c r="F46" i="1"/>
  <c r="B47" i="1"/>
  <c r="D47" i="1"/>
  <c r="E47" i="1"/>
  <c r="B48" i="1"/>
  <c r="C48" i="1"/>
  <c r="D48" i="1"/>
  <c r="E48" i="1"/>
  <c r="F48" i="1"/>
  <c r="B49" i="1"/>
  <c r="C49" i="1"/>
  <c r="D49" i="1"/>
  <c r="E49" i="1"/>
  <c r="F49" i="1"/>
  <c r="AE20" i="1" l="1"/>
  <c r="AB20" i="1"/>
  <c r="Z20" i="1"/>
  <c r="W20" i="1"/>
  <c r="U20" i="1"/>
  <c r="R20" i="1"/>
  <c r="P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/>
  <c r="D47" i="6"/>
  <c r="B47" i="6"/>
  <c r="C47" i="6" s="1"/>
  <c r="E47" i="5"/>
  <c r="D47" i="5"/>
  <c r="B47" i="5"/>
  <c r="E47" i="4"/>
  <c r="D47" i="4"/>
  <c r="B47" i="4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H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I24" i="7"/>
  <c r="G24" i="7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F23" i="7" s="1"/>
  <c r="D23" i="7"/>
  <c r="B23" i="7"/>
  <c r="C23" i="7" s="1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D46" i="4"/>
  <c r="B46" i="4"/>
  <c r="AE23" i="4"/>
  <c r="AB23" i="4"/>
  <c r="Z23" i="4"/>
  <c r="W23" i="4"/>
  <c r="U23" i="4"/>
  <c r="R23" i="4"/>
  <c r="P23" i="4"/>
  <c r="AE23" i="1"/>
  <c r="AB23" i="1"/>
  <c r="Z23" i="1"/>
  <c r="W23" i="1"/>
  <c r="U23" i="1"/>
  <c r="R23" i="1"/>
  <c r="P23" i="1"/>
  <c r="M23" i="1"/>
  <c r="B27" i="1"/>
  <c r="C20" i="1" s="1"/>
  <c r="B16" i="7"/>
  <c r="C16" i="7" s="1"/>
  <c r="D16" i="7"/>
  <c r="J26" i="7"/>
  <c r="E26" i="7"/>
  <c r="F26" i="7" s="1"/>
  <c r="O26" i="7"/>
  <c r="P26" i="7" s="1"/>
  <c r="T26" i="7"/>
  <c r="U26" i="7" s="1"/>
  <c r="Y26" i="7"/>
  <c r="Z26" i="7" s="1"/>
  <c r="AD26" i="7"/>
  <c r="AE26" i="7" s="1"/>
  <c r="E13" i="7"/>
  <c r="J13" i="7"/>
  <c r="O13" i="7"/>
  <c r="T13" i="7"/>
  <c r="U13" i="7" s="1"/>
  <c r="Y13" i="7"/>
  <c r="Z13" i="7" s="1"/>
  <c r="AD13" i="7"/>
  <c r="AE13" i="7" s="1"/>
  <c r="E21" i="7"/>
  <c r="F21" i="7" s="1"/>
  <c r="J21" i="7"/>
  <c r="O21" i="7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K14" i="7" s="1"/>
  <c r="O14" i="7"/>
  <c r="P14" i="7" s="1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C26" i="7" s="1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G13" i="7"/>
  <c r="L13" i="7"/>
  <c r="Q13" i="7"/>
  <c r="R13" i="7" s="1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H14" i="7" s="1"/>
  <c r="L14" i="7"/>
  <c r="M14" i="7" s="1"/>
  <c r="B14" i="7"/>
  <c r="C14" i="7" s="1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AA18" i="7"/>
  <c r="AB18" i="7" s="1"/>
  <c r="B18" i="7"/>
  <c r="C18" i="7" s="1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7" i="6"/>
  <c r="O37" i="6" s="1"/>
  <c r="P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M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E38" i="6"/>
  <c r="E39" i="6"/>
  <c r="F39" i="6" s="1"/>
  <c r="E40" i="6"/>
  <c r="F40" i="6"/>
  <c r="E41" i="6"/>
  <c r="F41" i="6" s="1"/>
  <c r="E42" i="6"/>
  <c r="F42" i="6" s="1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O27" i="5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 s="1"/>
  <c r="S27" i="5"/>
  <c r="N39" i="5" s="1"/>
  <c r="X27" i="5"/>
  <c r="N40" i="5" s="1"/>
  <c r="B27" i="5"/>
  <c r="L36" i="5" s="1"/>
  <c r="M36" i="5" s="1"/>
  <c r="G27" i="5"/>
  <c r="L37" i="5" s="1"/>
  <c r="L27" i="5"/>
  <c r="Q27" i="5"/>
  <c r="L39" i="5" s="1"/>
  <c r="M39" i="5" s="1"/>
  <c r="V27" i="5"/>
  <c r="L40" i="5" s="1"/>
  <c r="M40" i="5" s="1"/>
  <c r="E36" i="5"/>
  <c r="E37" i="5"/>
  <c r="E38" i="5"/>
  <c r="E44" i="5"/>
  <c r="E45" i="5"/>
  <c r="F45" i="5" s="1"/>
  <c r="E41" i="5"/>
  <c r="E42" i="5"/>
  <c r="E49" i="5"/>
  <c r="F49" i="5" s="1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B37" i="5"/>
  <c r="C37" i="5" s="1"/>
  <c r="B38" i="5"/>
  <c r="B44" i="5"/>
  <c r="B45" i="5"/>
  <c r="C45" i="5" s="1"/>
  <c r="B49" i="5"/>
  <c r="B41" i="5"/>
  <c r="B42" i="5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M14" i="5"/>
  <c r="M16" i="5"/>
  <c r="M17" i="5"/>
  <c r="M19" i="5"/>
  <c r="M21" i="5"/>
  <c r="M22" i="5"/>
  <c r="K16" i="5"/>
  <c r="K17" i="5"/>
  <c r="H16" i="5"/>
  <c r="H17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E37" i="4"/>
  <c r="E38" i="4"/>
  <c r="E39" i="4"/>
  <c r="F39" i="4" s="1"/>
  <c r="E40" i="4"/>
  <c r="F40" i="4" s="1"/>
  <c r="E41" i="4"/>
  <c r="E42" i="4"/>
  <c r="E44" i="4"/>
  <c r="E45" i="4"/>
  <c r="F45" i="4" s="1"/>
  <c r="D49" i="4"/>
  <c r="B49" i="4"/>
  <c r="B45" i="4"/>
  <c r="C45" i="4" s="1"/>
  <c r="B36" i="4"/>
  <c r="B37" i="4"/>
  <c r="C37" i="4" s="1"/>
  <c r="B38" i="4"/>
  <c r="B39" i="4"/>
  <c r="C39" i="4" s="1"/>
  <c r="B40" i="4"/>
  <c r="B41" i="4"/>
  <c r="B42" i="4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P19" i="4" s="1"/>
  <c r="P17" i="4"/>
  <c r="P26" i="4"/>
  <c r="N27" i="4"/>
  <c r="N38" i="4" s="1"/>
  <c r="L27" i="4"/>
  <c r="M26" i="4"/>
  <c r="J27" i="4"/>
  <c r="I27" i="4"/>
  <c r="N37" i="4" s="1"/>
  <c r="G27" i="4"/>
  <c r="H21" i="4" s="1"/>
  <c r="E27" i="4"/>
  <c r="F26" i="4"/>
  <c r="D27" i="4"/>
  <c r="N36" i="4" s="1"/>
  <c r="B27" i="4"/>
  <c r="C15" i="4" s="1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O38" i="1" s="1"/>
  <c r="E27" i="1"/>
  <c r="E50" i="1" s="1"/>
  <c r="Y27" i="1"/>
  <c r="O40" i="1" s="1"/>
  <c r="P40" i="1" s="1"/>
  <c r="I27" i="1"/>
  <c r="N37" i="1" s="1"/>
  <c r="N27" i="1"/>
  <c r="N38" i="1" s="1"/>
  <c r="D27" i="1"/>
  <c r="X27" i="1"/>
  <c r="N40" i="1"/>
  <c r="G27" i="1"/>
  <c r="H15" i="1" s="1"/>
  <c r="H23" i="1"/>
  <c r="L27" i="1"/>
  <c r="L38" i="1" s="1"/>
  <c r="V27" i="1"/>
  <c r="L40" i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21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21" i="1"/>
  <c r="K19" i="1"/>
  <c r="K18" i="1"/>
  <c r="K17" i="1"/>
  <c r="K16" i="1"/>
  <c r="K15" i="1"/>
  <c r="K14" i="1"/>
  <c r="H22" i="1"/>
  <c r="H19" i="1"/>
  <c r="H17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H23" i="5"/>
  <c r="K23" i="5"/>
  <c r="P22" i="4"/>
  <c r="Z22" i="4"/>
  <c r="L36" i="1"/>
  <c r="F21" i="1"/>
  <c r="F13" i="1"/>
  <c r="C13" i="1"/>
  <c r="K22" i="1"/>
  <c r="H16" i="1"/>
  <c r="H21" i="1"/>
  <c r="H13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K14" i="5"/>
  <c r="K22" i="5"/>
  <c r="P14" i="5"/>
  <c r="W18" i="5"/>
  <c r="R16" i="5"/>
  <c r="C14" i="5"/>
  <c r="C13" i="5"/>
  <c r="AE22" i="5"/>
  <c r="AE21" i="5"/>
  <c r="C21" i="5"/>
  <c r="F22" i="5"/>
  <c r="F21" i="5"/>
  <c r="P22" i="5"/>
  <c r="C46" i="6"/>
  <c r="P15" i="4"/>
  <c r="P14" i="4"/>
  <c r="P13" i="4"/>
  <c r="P18" i="4"/>
  <c r="H26" i="4"/>
  <c r="K26" i="4"/>
  <c r="W17" i="4"/>
  <c r="Z17" i="4"/>
  <c r="W21" i="4"/>
  <c r="F37" i="6"/>
  <c r="F45" i="6"/>
  <c r="C49" i="5"/>
  <c r="C40" i="4"/>
  <c r="C49" i="4"/>
  <c r="O38" i="5" l="1"/>
  <c r="O42" i="5" s="1"/>
  <c r="P37" i="5" s="1"/>
  <c r="P20" i="5"/>
  <c r="L38" i="5"/>
  <c r="M20" i="5"/>
  <c r="P21" i="5"/>
  <c r="K21" i="5"/>
  <c r="H21" i="5"/>
  <c r="P19" i="5"/>
  <c r="K19" i="5"/>
  <c r="H19" i="5"/>
  <c r="H24" i="5"/>
  <c r="P15" i="5"/>
  <c r="P18" i="5"/>
  <c r="P13" i="5"/>
  <c r="M15" i="5"/>
  <c r="M18" i="5"/>
  <c r="M13" i="5"/>
  <c r="M27" i="5" s="1"/>
  <c r="K18" i="5"/>
  <c r="K15" i="5"/>
  <c r="K13" i="5"/>
  <c r="H15" i="5"/>
  <c r="H13" i="5"/>
  <c r="H18" i="5"/>
  <c r="P21" i="4"/>
  <c r="M21" i="4"/>
  <c r="M13" i="4"/>
  <c r="M27" i="4" s="1"/>
  <c r="L38" i="4"/>
  <c r="M19" i="4"/>
  <c r="K19" i="4"/>
  <c r="K21" i="4"/>
  <c r="O37" i="4"/>
  <c r="K15" i="4"/>
  <c r="K18" i="4"/>
  <c r="K13" i="4"/>
  <c r="L37" i="4"/>
  <c r="H13" i="4"/>
  <c r="H23" i="4"/>
  <c r="H19" i="4"/>
  <c r="H15" i="4"/>
  <c r="H20" i="4"/>
  <c r="H18" i="4"/>
  <c r="L36" i="4"/>
  <c r="C13" i="4"/>
  <c r="O36" i="4"/>
  <c r="F13" i="4"/>
  <c r="F15" i="4"/>
  <c r="O38" i="4"/>
  <c r="O42" i="4" s="1"/>
  <c r="P37" i="4" s="1"/>
  <c r="P20" i="4"/>
  <c r="P27" i="4" s="1"/>
  <c r="M21" i="1"/>
  <c r="P13" i="1"/>
  <c r="P19" i="1"/>
  <c r="F44" i="1"/>
  <c r="F47" i="1"/>
  <c r="K24" i="1"/>
  <c r="L37" i="1"/>
  <c r="L42" i="1" s="1"/>
  <c r="M38" i="1" s="1"/>
  <c r="B50" i="1"/>
  <c r="F38" i="1"/>
  <c r="F42" i="1"/>
  <c r="F41" i="1"/>
  <c r="F50" i="1"/>
  <c r="F37" i="1"/>
  <c r="N36" i="1"/>
  <c r="D50" i="1"/>
  <c r="AB27" i="6"/>
  <c r="B50" i="5"/>
  <c r="O36" i="1"/>
  <c r="O42" i="1" s="1"/>
  <c r="P36" i="1" s="1"/>
  <c r="F20" i="1"/>
  <c r="F19" i="1"/>
  <c r="C19" i="7"/>
  <c r="M36" i="1"/>
  <c r="Z27" i="1"/>
  <c r="AE27" i="6"/>
  <c r="Z27" i="6"/>
  <c r="W27" i="6"/>
  <c r="B50" i="6"/>
  <c r="AE27" i="1"/>
  <c r="W27" i="1"/>
  <c r="R27" i="1"/>
  <c r="U27" i="1"/>
  <c r="U27" i="4"/>
  <c r="D50" i="6"/>
  <c r="D50" i="5"/>
  <c r="M13" i="1"/>
  <c r="M27" i="1" s="1"/>
  <c r="F38" i="6"/>
  <c r="F50" i="6" s="1"/>
  <c r="F27" i="6"/>
  <c r="E50" i="5"/>
  <c r="E50" i="4"/>
  <c r="F38" i="4" s="1"/>
  <c r="P27" i="6"/>
  <c r="C27" i="1"/>
  <c r="H27" i="4"/>
  <c r="W27" i="5"/>
  <c r="C27" i="5"/>
  <c r="E50" i="6"/>
  <c r="AB27" i="1"/>
  <c r="C37" i="6"/>
  <c r="C50" i="6" s="1"/>
  <c r="C27" i="6"/>
  <c r="K27" i="6"/>
  <c r="M27" i="6"/>
  <c r="Z27" i="5"/>
  <c r="AB27" i="5"/>
  <c r="H27" i="6"/>
  <c r="N42" i="5"/>
  <c r="K27" i="4"/>
  <c r="C27" i="4"/>
  <c r="D50" i="4"/>
  <c r="F37" i="4"/>
  <c r="R27" i="6"/>
  <c r="P38" i="6"/>
  <c r="O42" i="6"/>
  <c r="P36" i="6" s="1"/>
  <c r="L42" i="6"/>
  <c r="M38" i="6"/>
  <c r="M42" i="6" s="1"/>
  <c r="N42" i="6"/>
  <c r="U27" i="6"/>
  <c r="E41" i="7"/>
  <c r="E38" i="7"/>
  <c r="AE18" i="7"/>
  <c r="AE27" i="7" s="1"/>
  <c r="P36" i="5"/>
  <c r="L42" i="5"/>
  <c r="M37" i="5" s="1"/>
  <c r="F27" i="5"/>
  <c r="AE27" i="5"/>
  <c r="U27" i="5"/>
  <c r="R27" i="5"/>
  <c r="B27" i="7"/>
  <c r="C13" i="7" s="1"/>
  <c r="E49" i="7"/>
  <c r="F49" i="7" s="1"/>
  <c r="G27" i="7"/>
  <c r="H24" i="7" s="1"/>
  <c r="AC27" i="7"/>
  <c r="N40" i="7" s="1"/>
  <c r="D44" i="7"/>
  <c r="D36" i="7"/>
  <c r="N42" i="4"/>
  <c r="N42" i="1"/>
  <c r="H27" i="1"/>
  <c r="K27" i="1"/>
  <c r="P41" i="4"/>
  <c r="F27" i="4"/>
  <c r="R27" i="4"/>
  <c r="W27" i="4"/>
  <c r="Z27" i="4"/>
  <c r="AB27" i="4"/>
  <c r="AE27" i="4"/>
  <c r="B40" i="7"/>
  <c r="C40" i="7" s="1"/>
  <c r="AA27" i="7"/>
  <c r="L40" i="7" s="1"/>
  <c r="M40" i="7" s="1"/>
  <c r="L27" i="7"/>
  <c r="M18" i="7" s="1"/>
  <c r="K26" i="7"/>
  <c r="B50" i="4"/>
  <c r="C46" i="4" s="1"/>
  <c r="D42" i="7"/>
  <c r="X27" i="7"/>
  <c r="N41" i="7" s="1"/>
  <c r="R27" i="7"/>
  <c r="O27" i="7"/>
  <c r="P18" i="7" s="1"/>
  <c r="D46" i="7"/>
  <c r="E47" i="7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B36" i="7"/>
  <c r="E44" i="7"/>
  <c r="E36" i="7"/>
  <c r="D39" i="7"/>
  <c r="B46" i="7"/>
  <c r="AB27" i="7"/>
  <c r="W27" i="7"/>
  <c r="Z27" i="7"/>
  <c r="B47" i="7"/>
  <c r="C21" i="7"/>
  <c r="D38" i="7"/>
  <c r="B45" i="7"/>
  <c r="C45" i="7" s="1"/>
  <c r="B39" i="7"/>
  <c r="C39" i="7" s="1"/>
  <c r="Q27" i="7"/>
  <c r="L39" i="7" s="1"/>
  <c r="M39" i="7" s="1"/>
  <c r="J27" i="7"/>
  <c r="K13" i="7" s="1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D27" i="7"/>
  <c r="N36" i="7" s="1"/>
  <c r="B49" i="7"/>
  <c r="C49" i="7" s="1"/>
  <c r="E42" i="7"/>
  <c r="B37" i="7"/>
  <c r="C37" i="7" s="1"/>
  <c r="B42" i="7"/>
  <c r="E40" i="7"/>
  <c r="F40" i="7" s="1"/>
  <c r="B38" i="7"/>
  <c r="E45" i="7"/>
  <c r="F45" i="7" s="1"/>
  <c r="H23" i="7"/>
  <c r="E37" i="7"/>
  <c r="E39" i="7"/>
  <c r="F39" i="7" s="1"/>
  <c r="V27" i="7"/>
  <c r="L41" i="7" s="1"/>
  <c r="M41" i="7" s="1"/>
  <c r="E27" i="7"/>
  <c r="F19" i="7" s="1"/>
  <c r="F38" i="5" l="1"/>
  <c r="F43" i="5"/>
  <c r="C41" i="5"/>
  <c r="C43" i="5"/>
  <c r="F44" i="5"/>
  <c r="H27" i="5"/>
  <c r="C44" i="5"/>
  <c r="K27" i="5"/>
  <c r="F42" i="5"/>
  <c r="C42" i="5"/>
  <c r="F41" i="5"/>
  <c r="F47" i="5"/>
  <c r="C47" i="5"/>
  <c r="P27" i="5"/>
  <c r="P38" i="5"/>
  <c r="P42" i="5" s="1"/>
  <c r="M38" i="5"/>
  <c r="M42" i="5" s="1"/>
  <c r="F37" i="5"/>
  <c r="F36" i="5"/>
  <c r="C38" i="5"/>
  <c r="C36" i="5"/>
  <c r="L42" i="4"/>
  <c r="M37" i="4" s="1"/>
  <c r="M38" i="4"/>
  <c r="F47" i="4"/>
  <c r="F44" i="4"/>
  <c r="C47" i="4"/>
  <c r="C44" i="4"/>
  <c r="C42" i="4"/>
  <c r="C15" i="7"/>
  <c r="P36" i="4"/>
  <c r="L37" i="7"/>
  <c r="H20" i="7"/>
  <c r="O37" i="7"/>
  <c r="K20" i="7"/>
  <c r="P38" i="4"/>
  <c r="C43" i="4"/>
  <c r="C41" i="4"/>
  <c r="L38" i="7"/>
  <c r="M20" i="7"/>
  <c r="K23" i="7"/>
  <c r="O38" i="7"/>
  <c r="P20" i="7"/>
  <c r="F43" i="4"/>
  <c r="F41" i="4"/>
  <c r="F42" i="4"/>
  <c r="F36" i="4"/>
  <c r="C38" i="4"/>
  <c r="F46" i="4"/>
  <c r="C36" i="4"/>
  <c r="M21" i="7"/>
  <c r="P15" i="7"/>
  <c r="P27" i="1"/>
  <c r="P21" i="7"/>
  <c r="M15" i="7"/>
  <c r="M19" i="7"/>
  <c r="P13" i="7"/>
  <c r="P19" i="7"/>
  <c r="M13" i="7"/>
  <c r="P38" i="1"/>
  <c r="P37" i="1"/>
  <c r="P42" i="1" s="1"/>
  <c r="K24" i="7"/>
  <c r="C44" i="1"/>
  <c r="C47" i="1"/>
  <c r="H21" i="7"/>
  <c r="K15" i="7"/>
  <c r="K21" i="7"/>
  <c r="C41" i="1"/>
  <c r="C42" i="1"/>
  <c r="H19" i="7"/>
  <c r="H18" i="7"/>
  <c r="H15" i="7"/>
  <c r="C50" i="1"/>
  <c r="C38" i="1"/>
  <c r="H13" i="7"/>
  <c r="M37" i="1"/>
  <c r="K18" i="7"/>
  <c r="K19" i="7"/>
  <c r="F27" i="1"/>
  <c r="F36" i="1"/>
  <c r="C36" i="1"/>
  <c r="M42" i="1"/>
  <c r="O36" i="7"/>
  <c r="L36" i="7"/>
  <c r="C27" i="7"/>
  <c r="F13" i="7"/>
  <c r="F15" i="7"/>
  <c r="P42" i="6"/>
  <c r="F14" i="7"/>
  <c r="D50" i="7"/>
  <c r="E50" i="7"/>
  <c r="B50" i="7"/>
  <c r="N42" i="7"/>
  <c r="F50" i="5" l="1"/>
  <c r="C50" i="5"/>
  <c r="M36" i="4"/>
  <c r="M42" i="4" s="1"/>
  <c r="P42" i="4"/>
  <c r="L42" i="7"/>
  <c r="M37" i="7" s="1"/>
  <c r="C50" i="4"/>
  <c r="O42" i="7"/>
  <c r="P36" i="7" s="1"/>
  <c r="F50" i="4"/>
  <c r="P27" i="7"/>
  <c r="C42" i="7"/>
  <c r="C43" i="7"/>
  <c r="C46" i="7"/>
  <c r="F36" i="7"/>
  <c r="F43" i="7"/>
  <c r="F46" i="7"/>
  <c r="M27" i="7"/>
  <c r="F47" i="7"/>
  <c r="C47" i="7"/>
  <c r="C44" i="7"/>
  <c r="K27" i="7"/>
  <c r="F44" i="7"/>
  <c r="H27" i="7"/>
  <c r="C41" i="7"/>
  <c r="C38" i="7"/>
  <c r="F41" i="7"/>
  <c r="F42" i="7"/>
  <c r="F37" i="7"/>
  <c r="F48" i="7"/>
  <c r="C36" i="7"/>
  <c r="C48" i="7"/>
  <c r="F38" i="7"/>
  <c r="F27" i="7"/>
  <c r="M36" i="7" l="1"/>
  <c r="M38" i="7"/>
  <c r="P38" i="7"/>
  <c r="P37" i="7"/>
  <c r="F50" i="7"/>
  <c r="C50" i="7"/>
  <c r="P42" i="7" l="1"/>
  <c r="M42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<sst xmlns="http://schemas.openxmlformats.org/spreadsheetml/2006/main" count="485" uniqueCount="64">
  <si>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</si>
  <si>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</si>
  <si>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</si>
  <si>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</si>
  <si>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</si>
  <si>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</si>
  <si>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</si>
  <si>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</si>
  <si>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</si>
  <si>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</si>
  <si>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</si>
  <si>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</si>
  <si>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</si>
  <si>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</si>
  <si>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</si>
  <si>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</si>
  <si>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</si>
  <si>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</si>
  <si>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</si>
  <si>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</si>
  <si>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</si>
  <si>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</si>
  <si>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</si>
  <si>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</si>
  <si>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</si>
  <si>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</si>
  <si>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</si>
  <si>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</si>
  <si>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</si>
  <si>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</si>
  <si>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</si>
  <si>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</si>
  <si>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</si>
  <si>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</si>
  <si>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</si>
  <si>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</si>
  <si>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</si>
  <si>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</si>
  <si>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</si>
  <si>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</si>
  <si>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</si>
  <si>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</si>
  <si>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</si>
  <si>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</si>
  <si>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</si>
  <si>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</si>
  <si>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</si>
  <si>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</si>
  <si>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</si>
  <si>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</si>
  <si>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</si>
  <si>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</si>
  <si>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</si>
  <si>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</si>
  <si>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</si>
  <si>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</si>
  <si>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</si>
  <si>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</si>
  <si>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</si>
  <si>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</si>
  <si>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</si>
  <si>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</si>
  <si>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</si>
  <si>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Tractament i Selecció de Residus SA (TERSA)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</si>
</sst>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3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18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580</c:v>
                </c:pt>
                <c:pt idx="7">
                  <c:v>1</c:v>
                </c:pt>
                <c:pt idx="8">
                  <c:v>710</c:v>
                </c:pt>
                <c:pt idx="9">
                  <c:v>0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6630424.75</c:v>
                </c:pt>
                <c:pt idx="1">
                  <c:v>0</c:v>
                </c:pt>
                <c:pt idx="2">
                  <c:v>492429.29000000004</c:v>
                </c:pt>
                <c:pt idx="3">
                  <c:v>0</c:v>
                </c:pt>
                <c:pt idx="4">
                  <c:v>0</c:v>
                </c:pt>
                <c:pt idx="5">
                  <c:v>2072709.22</c:v>
                </c:pt>
                <c:pt idx="6">
                  <c:v>1524603.92</c:v>
                </c:pt>
                <c:pt idx="7">
                  <c:v>133100</c:v>
                </c:pt>
                <c:pt idx="8">
                  <c:v>1061133.3899999999</c:v>
                </c:pt>
                <c:pt idx="9">
                  <c:v>0</c:v>
                </c:pt>
                <c:pt idx="10">
                  <c:v>8184.25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3</c:v>
                </c:pt>
                <c:pt idx="1">
                  <c:v>600</c:v>
                </c:pt>
                <c:pt idx="2">
                  <c:v>738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374416.39</c:v>
                </c:pt>
                <c:pt idx="1">
                  <c:v>9132453.620000001</c:v>
                </c:pt>
                <c:pt idx="2">
                  <c:v>2415714.81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167640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167640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zoomScale="80" zoomScaleNormal="80" workbookViewId="0">
      <selection activeCell="J8" sqref="J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45790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6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1" ht="30" customHeight="1" thickBot="1" x14ac:dyDescent="0.3">
      <c r="A11" s="128" t="s">
        <v>10</v>
      </c>
      <c r="B11" s="139" t="s">
        <v>3</v>
      </c>
      <c r="C11" s="140"/>
      <c r="D11" s="140"/>
      <c r="E11" s="140"/>
      <c r="F11" s="141"/>
      <c r="G11" s="142" t="s">
        <v>1</v>
      </c>
      <c r="H11" s="143"/>
      <c r="I11" s="143"/>
      <c r="J11" s="143"/>
      <c r="K11" s="144"/>
      <c r="L11" s="114" t="s">
        <v>2</v>
      </c>
      <c r="M11" s="115"/>
      <c r="N11" s="115"/>
      <c r="O11" s="115"/>
      <c r="P11" s="115"/>
      <c r="Q11" s="145" t="s">
        <v>34</v>
      </c>
      <c r="R11" s="146"/>
      <c r="S11" s="146"/>
      <c r="T11" s="146"/>
      <c r="U11" s="147"/>
      <c r="V11" s="151" t="s">
        <v>5</v>
      </c>
      <c r="W11" s="152"/>
      <c r="X11" s="152"/>
      <c r="Y11" s="152"/>
      <c r="Z11" s="153"/>
      <c r="AA11" s="148" t="s">
        <v>4</v>
      </c>
      <c r="AB11" s="149"/>
      <c r="AC11" s="149"/>
      <c r="AD11" s="149"/>
      <c r="AE11" s="150"/>
    </row>
    <row r="12" spans="1:31" ht="39" customHeight="1" thickBot="1" x14ac:dyDescent="0.3">
      <c r="A12" s="12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6" si="0">IF(B13,B13/$B$27,"")</f>
        <v/>
      </c>
      <c r="D13" s="4"/>
      <c r="E13" s="5"/>
      <c r="F13" s="97" t="str">
        <f t="shared" ref="F13:F26" si="1">IF(E13,E13/$E$27,"")</f>
        <v/>
      </c>
      <c r="G13" s="1">
        <v>4</v>
      </c>
      <c r="H13" s="96">
        <f t="shared" ref="H13:H26" si="2">IF(G13,G13/$G$27,"")</f>
        <v>1.9512195121951219E-2</v>
      </c>
      <c r="I13" s="4">
        <v>612321.1</v>
      </c>
      <c r="J13" s="5">
        <v>740908.53</v>
      </c>
      <c r="K13" s="97">
        <f t="shared" ref="K13:K26" si="3">IF(J13,J13/$J$27,"")</f>
        <v>0.42212784407924431</v>
      </c>
      <c r="L13" s="1">
        <v>1</v>
      </c>
      <c r="M13" s="96">
        <f t="shared" ref="M13:M26" si="4">IF(L13,L13/$L$27,"")</f>
        <v>3.2258064516129032E-3</v>
      </c>
      <c r="N13" s="4">
        <v>56462.06</v>
      </c>
      <c r="O13" s="5">
        <v>68319.09</v>
      </c>
      <c r="P13" s="97">
        <f t="shared" ref="P13:P26" si="5">IF(O13,O13/$O$27,"")</f>
        <v>0.10389912987729991</v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9.7560975609756097E-3</v>
      </c>
      <c r="I15" s="6">
        <v>76525.929999999993</v>
      </c>
      <c r="J15" s="7">
        <v>92596.38</v>
      </c>
      <c r="K15" s="97">
        <f t="shared" si="3"/>
        <v>5.2756188755098361E-2</v>
      </c>
      <c r="L15" s="2">
        <v>3</v>
      </c>
      <c r="M15" s="96">
        <f t="shared" si="4"/>
        <v>9.6774193548387101E-3</v>
      </c>
      <c r="N15" s="6">
        <v>69342.42</v>
      </c>
      <c r="O15" s="7">
        <v>83904.33</v>
      </c>
      <c r="P15" s="97">
        <f t="shared" si="5"/>
        <v>0.12760103918154986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3</v>
      </c>
      <c r="H18" s="98">
        <f t="shared" si="2"/>
        <v>1.4634146341463415E-2</v>
      </c>
      <c r="I18" s="65">
        <v>481380.22</v>
      </c>
      <c r="J18" s="66">
        <v>582470.06999999995</v>
      </c>
      <c r="K18" s="99">
        <f t="shared" si="3"/>
        <v>0.33185855599447139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74</v>
      </c>
      <c r="H19" s="96">
        <f t="shared" si="2"/>
        <v>0.36097560975609755</v>
      </c>
      <c r="I19" s="6">
        <v>89411.06</v>
      </c>
      <c r="J19" s="7">
        <v>106677.19</v>
      </c>
      <c r="K19" s="97">
        <f t="shared" si="3"/>
        <v>6.0778639202779754E-2</v>
      </c>
      <c r="L19" s="2">
        <v>134</v>
      </c>
      <c r="M19" s="96">
        <f t="shared" si="4"/>
        <v>0.43225806451612903</v>
      </c>
      <c r="N19" s="6">
        <v>277400.81</v>
      </c>
      <c r="O19" s="7">
        <v>335655.02</v>
      </c>
      <c r="P19" s="97">
        <f t="shared" si="5"/>
        <v>0.5104614905870043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120</v>
      </c>
      <c r="H21" s="98">
        <f t="shared" si="2"/>
        <v>0.58536585365853655</v>
      </c>
      <c r="I21" s="65">
        <v>192790.65</v>
      </c>
      <c r="J21" s="66">
        <v>231731.52</v>
      </c>
      <c r="K21" s="99">
        <f t="shared" si="3"/>
        <v>0.13202753508966386</v>
      </c>
      <c r="L21" s="64">
        <v>172</v>
      </c>
      <c r="M21" s="98">
        <f t="shared" si="4"/>
        <v>0.55483870967741933</v>
      </c>
      <c r="N21" s="65">
        <v>140456.20000000001</v>
      </c>
      <c r="O21" s="66">
        <v>169673.65</v>
      </c>
      <c r="P21" s="99">
        <f t="shared" si="5"/>
        <v>0.25803834035414591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>
        <v>2</v>
      </c>
      <c r="H24" s="96">
        <f t="shared" si="2"/>
        <v>9.7560975609756097E-3</v>
      </c>
      <c r="I24" s="91">
        <v>792</v>
      </c>
      <c r="J24" s="91">
        <v>792</v>
      </c>
      <c r="K24" s="97">
        <f t="shared" si="3"/>
        <v>4.5123687874232125E-4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0</v>
      </c>
      <c r="C27" s="101">
        <f t="shared" si="12"/>
        <v>0</v>
      </c>
      <c r="D27" s="102">
        <f t="shared" si="12"/>
        <v>0</v>
      </c>
      <c r="E27" s="102">
        <f t="shared" si="12"/>
        <v>0</v>
      </c>
      <c r="F27" s="103">
        <f t="shared" si="12"/>
        <v>0</v>
      </c>
      <c r="G27" s="100">
        <f t="shared" si="12"/>
        <v>205</v>
      </c>
      <c r="H27" s="101">
        <f t="shared" si="12"/>
        <v>1</v>
      </c>
      <c r="I27" s="102">
        <f t="shared" si="12"/>
        <v>1453220.96</v>
      </c>
      <c r="J27" s="102">
        <f t="shared" si="12"/>
        <v>1755175.69</v>
      </c>
      <c r="K27" s="103">
        <f t="shared" si="12"/>
        <v>0.99999999999999989</v>
      </c>
      <c r="L27" s="100">
        <f t="shared" si="12"/>
        <v>310</v>
      </c>
      <c r="M27" s="101">
        <f t="shared" si="12"/>
        <v>1</v>
      </c>
      <c r="N27" s="102">
        <f t="shared" si="12"/>
        <v>543661.49</v>
      </c>
      <c r="O27" s="102">
        <f t="shared" si="12"/>
        <v>657552.09</v>
      </c>
      <c r="P27" s="103">
        <f t="shared" si="12"/>
        <v>1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34" t="s">
        <v>60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35" t="s">
        <v>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0" t="s">
        <v>36</v>
      </c>
      <c r="B31" s="130"/>
      <c r="C31" s="130"/>
      <c r="D31" s="130"/>
      <c r="E31" s="130"/>
      <c r="F31" s="130"/>
      <c r="G31" s="130"/>
      <c r="H31" s="13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1" t="s">
        <v>10</v>
      </c>
      <c r="B33" s="116" t="s">
        <v>17</v>
      </c>
      <c r="C33" s="117"/>
      <c r="D33" s="117"/>
      <c r="E33" s="117"/>
      <c r="F33" s="118"/>
      <c r="G33" s="24"/>
      <c r="J33" s="122" t="s">
        <v>15</v>
      </c>
      <c r="K33" s="123"/>
      <c r="L33" s="116" t="s">
        <v>16</v>
      </c>
      <c r="M33" s="117"/>
      <c r="N33" s="117"/>
      <c r="O33" s="117"/>
      <c r="P33" s="118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2"/>
      <c r="B34" s="131"/>
      <c r="C34" s="132"/>
      <c r="D34" s="132"/>
      <c r="E34" s="132"/>
      <c r="F34" s="133"/>
      <c r="G34" s="24"/>
      <c r="J34" s="124"/>
      <c r="K34" s="125"/>
      <c r="L34" s="119"/>
      <c r="M34" s="120"/>
      <c r="N34" s="120"/>
      <c r="O34" s="120"/>
      <c r="P34" s="121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3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26"/>
      <c r="K35" s="127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5</v>
      </c>
      <c r="C36" s="8">
        <f t="shared" ref="C36" si="14">IF(B36,B36/$B$50,"")</f>
        <v>9.7087378640776691E-3</v>
      </c>
      <c r="D36" s="10">
        <f t="shared" ref="D36" si="15">D13+I13+N13+S13+AC13+X13</f>
        <v>668783.15999999992</v>
      </c>
      <c r="E36" s="11">
        <f t="shared" ref="E36" si="16">E13+J13+O13+T13+AD13+Y13</f>
        <v>809227.62</v>
      </c>
      <c r="F36" s="21">
        <f t="shared" ref="F36" si="17">IF(E36,E36/$E$50,"")</f>
        <v>0.33539947055278657</v>
      </c>
      <c r="J36" s="158" t="s">
        <v>3</v>
      </c>
      <c r="K36" s="159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0</v>
      </c>
      <c r="C37" s="8" t="str">
        <f t="shared" ref="C37:C50" si="21">IF(B37,B37/$B$50,"")</f>
        <v/>
      </c>
      <c r="D37" s="10">
        <f t="shared" ref="D37:D50" si="22">D14+I14+N14+S14+AC14+X14</f>
        <v>0</v>
      </c>
      <c r="E37" s="11">
        <f t="shared" ref="E37:E50" si="23">E14+J14+O14+T14+AD14+Y14</f>
        <v>0</v>
      </c>
      <c r="F37" s="21" t="str">
        <f t="shared" ref="F37:F50" si="24">IF(E37,E37/$E$50,"")</f>
        <v/>
      </c>
      <c r="J37" s="154" t="s">
        <v>1</v>
      </c>
      <c r="K37" s="155"/>
      <c r="L37" s="57">
        <f>G27</f>
        <v>205</v>
      </c>
      <c r="M37" s="8">
        <f t="shared" si="18"/>
        <v>0.39805825242718446</v>
      </c>
      <c r="N37" s="58">
        <f>I27</f>
        <v>1453220.96</v>
      </c>
      <c r="O37" s="58">
        <f>J27</f>
        <v>1755175.69</v>
      </c>
      <c r="P37" s="56">
        <f t="shared" si="19"/>
        <v>0.72746527998280852</v>
      </c>
    </row>
    <row r="38" spans="1:33" ht="30" customHeight="1" x14ac:dyDescent="0.25">
      <c r="A38" s="41" t="s">
        <v>19</v>
      </c>
      <c r="B38" s="9">
        <f t="shared" si="20"/>
        <v>5</v>
      </c>
      <c r="C38" s="8">
        <f t="shared" si="21"/>
        <v>9.7087378640776691E-3</v>
      </c>
      <c r="D38" s="10">
        <f t="shared" si="22"/>
        <v>145868.34999999998</v>
      </c>
      <c r="E38" s="11">
        <f t="shared" si="23"/>
        <v>176500.71000000002</v>
      </c>
      <c r="F38" s="21">
        <f t="shared" si="24"/>
        <v>7.3154009110799903E-2</v>
      </c>
      <c r="G38" s="24"/>
      <c r="J38" s="154" t="s">
        <v>2</v>
      </c>
      <c r="K38" s="155"/>
      <c r="L38" s="57">
        <f>L27</f>
        <v>310</v>
      </c>
      <c r="M38" s="8">
        <f t="shared" si="18"/>
        <v>0.60194174757281549</v>
      </c>
      <c r="N38" s="58">
        <f>N27</f>
        <v>543661.49</v>
      </c>
      <c r="O38" s="58">
        <f>O27</f>
        <v>657552.09</v>
      </c>
      <c r="P38" s="56">
        <f t="shared" si="19"/>
        <v>0.27253472001719148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54" t="s">
        <v>34</v>
      </c>
      <c r="K39" s="155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54" t="s">
        <v>5</v>
      </c>
      <c r="K40" s="155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3</v>
      </c>
      <c r="C41" s="8">
        <f t="shared" si="21"/>
        <v>5.8252427184466021E-3</v>
      </c>
      <c r="D41" s="10">
        <f t="shared" si="22"/>
        <v>481380.22</v>
      </c>
      <c r="E41" s="11">
        <f t="shared" si="23"/>
        <v>582470.06999999995</v>
      </c>
      <c r="F41" s="21">
        <f t="shared" si="24"/>
        <v>0.24141557735120869</v>
      </c>
      <c r="G41" s="24"/>
      <c r="J41" s="154" t="s">
        <v>4</v>
      </c>
      <c r="K41" s="155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208</v>
      </c>
      <c r="C42" s="8">
        <f t="shared" si="21"/>
        <v>0.40388349514563104</v>
      </c>
      <c r="D42" s="10">
        <f t="shared" si="22"/>
        <v>366811.87</v>
      </c>
      <c r="E42" s="11">
        <f t="shared" si="23"/>
        <v>442332.21</v>
      </c>
      <c r="F42" s="21">
        <f t="shared" si="24"/>
        <v>0.18333282920131175</v>
      </c>
      <c r="G42" s="24"/>
      <c r="J42" s="156" t="s">
        <v>0</v>
      </c>
      <c r="K42" s="157"/>
      <c r="L42" s="79">
        <f>SUM(L36:L41)</f>
        <v>515</v>
      </c>
      <c r="M42" s="17">
        <f>SUM(M36:M41)</f>
        <v>1</v>
      </c>
      <c r="N42" s="80">
        <f>SUM(N36:N41)</f>
        <v>1996882.45</v>
      </c>
      <c r="O42" s="81">
        <f>SUM(O36:O41)</f>
        <v>2412727.7799999998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292</v>
      </c>
      <c r="C44" s="8">
        <f t="shared" si="21"/>
        <v>0.56699029126213596</v>
      </c>
      <c r="D44" s="10">
        <f t="shared" si="22"/>
        <v>333246.84999999998</v>
      </c>
      <c r="E44" s="11">
        <f t="shared" si="23"/>
        <v>401405.17</v>
      </c>
      <c r="F44" s="21">
        <f t="shared" si="24"/>
        <v>0.16636985462156034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2</v>
      </c>
      <c r="C47" s="8">
        <f t="shared" si="21"/>
        <v>3.8834951456310678E-3</v>
      </c>
      <c r="D47" s="10">
        <f t="shared" si="22"/>
        <v>792</v>
      </c>
      <c r="E47" s="11">
        <f t="shared" si="23"/>
        <v>792</v>
      </c>
      <c r="F47" s="21">
        <f t="shared" si="24"/>
        <v>3.2825916233285133E-4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9">
        <f t="shared" si="20"/>
        <v>515</v>
      </c>
      <c r="C50" s="8">
        <f t="shared" si="21"/>
        <v>1</v>
      </c>
      <c r="D50" s="10">
        <f t="shared" si="22"/>
        <v>1996882.45</v>
      </c>
      <c r="E50" s="11">
        <f t="shared" si="23"/>
        <v>2412727.7799999998</v>
      </c>
      <c r="F50" s="21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W1ZJ1tuW0pr4j+0cMu8mmtHLqsh2DyIuziRcZBtBUQ4YB6JTQLHQ8T61rSlYCdiRWp8kN8Kg8Tb6OkLVtxcK2Q==" saltValue="EOaNAmMl5qJSWtS14zjsyw==" spinCount="100000" sheet="1" objects="1" scenarios="1"/>
  <mergeCells count="22">
    <mergeCell ref="J40:K40"/>
    <mergeCell ref="J42:K42"/>
    <mergeCell ref="J36:K36"/>
    <mergeCell ref="J37:K37"/>
    <mergeCell ref="J38:K38"/>
    <mergeCell ref="J39:K39"/>
    <mergeCell ref="J41:K41"/>
    <mergeCell ref="B10:AE10"/>
    <mergeCell ref="B11:F11"/>
    <mergeCell ref="G11:K11"/>
    <mergeCell ref="Q11:U11"/>
    <mergeCell ref="AA11:AE11"/>
    <mergeCell ref="V11:Z11"/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</mergeCells>
  <hyperlinks>
    <hyperlink ref="A30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topLeftCell="A5" zoomScale="70" zoomScaleNormal="70" workbookViewId="0">
      <selection activeCell="J14" sqref="J14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45856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Tractament i Selecció de Residus SA (TERSA)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6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1" ht="30" customHeight="1" thickBot="1" x14ac:dyDescent="0.3">
      <c r="A11" s="128" t="s">
        <v>10</v>
      </c>
      <c r="B11" s="139" t="s">
        <v>3</v>
      </c>
      <c r="C11" s="140"/>
      <c r="D11" s="140"/>
      <c r="E11" s="140"/>
      <c r="F11" s="141"/>
      <c r="G11" s="142" t="s">
        <v>1</v>
      </c>
      <c r="H11" s="143"/>
      <c r="I11" s="143"/>
      <c r="J11" s="143"/>
      <c r="K11" s="144"/>
      <c r="L11" s="114" t="s">
        <v>2</v>
      </c>
      <c r="M11" s="115"/>
      <c r="N11" s="115"/>
      <c r="O11" s="115"/>
      <c r="P11" s="115"/>
      <c r="Q11" s="145" t="s">
        <v>34</v>
      </c>
      <c r="R11" s="146"/>
      <c r="S11" s="146"/>
      <c r="T11" s="146"/>
      <c r="U11" s="147"/>
      <c r="V11" s="151" t="s">
        <v>5</v>
      </c>
      <c r="W11" s="152"/>
      <c r="X11" s="152"/>
      <c r="Y11" s="152"/>
      <c r="Z11" s="153"/>
      <c r="AA11" s="148" t="s">
        <v>4</v>
      </c>
      <c r="AB11" s="149"/>
      <c r="AC11" s="149"/>
      <c r="AD11" s="149"/>
      <c r="AE11" s="150"/>
    </row>
    <row r="12" spans="1:31" ht="39" customHeight="1" thickBot="1" x14ac:dyDescent="0.3">
      <c r="A12" s="12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96">
        <f t="shared" ref="C13:C25" si="0">IF(B13,B13/$B$27,"")</f>
        <v>0.66666666666666663</v>
      </c>
      <c r="D13" s="4">
        <v>248535.03</v>
      </c>
      <c r="E13" s="5">
        <v>300727.39</v>
      </c>
      <c r="F13" s="97">
        <f t="shared" ref="F13:F26" si="1">IF(E13,E13/$E$27,"")</f>
        <v>0.80318970545066148</v>
      </c>
      <c r="G13" s="1">
        <v>3</v>
      </c>
      <c r="H13" s="96">
        <f t="shared" ref="H13:H25" si="2">IF(G13,G13/$G$27,"")</f>
        <v>1.4492753623188406E-2</v>
      </c>
      <c r="I13" s="4">
        <v>480733.32</v>
      </c>
      <c r="J13" s="5">
        <v>581687.31999999995</v>
      </c>
      <c r="K13" s="97">
        <f t="shared" ref="K13:K25" si="3">IF(J13,J13/$J$27,"")</f>
        <v>0.23894094398805607</v>
      </c>
      <c r="L13" s="1">
        <v>1</v>
      </c>
      <c r="M13" s="96">
        <f t="shared" ref="M13:M25" si="4">IF(L13,L13/$L$27,"")</f>
        <v>4.4843049327354259E-3</v>
      </c>
      <c r="N13" s="4">
        <v>162214</v>
      </c>
      <c r="O13" s="5">
        <v>196278.94</v>
      </c>
      <c r="P13" s="97">
        <f t="shared" ref="P13:P25" si="5">IF(O13,O13/$O$27,"")</f>
        <v>0.29202087481464056</v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>
        <v>1</v>
      </c>
      <c r="C15" s="96">
        <f t="shared" si="0"/>
        <v>0.33333333333333331</v>
      </c>
      <c r="D15" s="6">
        <v>60900</v>
      </c>
      <c r="E15" s="7">
        <v>73689</v>
      </c>
      <c r="F15" s="97">
        <f t="shared" si="1"/>
        <v>0.19681029454933849</v>
      </c>
      <c r="G15" s="2">
        <v>3</v>
      </c>
      <c r="H15" s="96">
        <f t="shared" si="2"/>
        <v>1.4492753623188406E-2</v>
      </c>
      <c r="I15" s="6">
        <v>72320</v>
      </c>
      <c r="J15" s="7">
        <v>87507.199999999997</v>
      </c>
      <c r="K15" s="97">
        <f t="shared" si="3"/>
        <v>3.5945519619976621E-2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2</v>
      </c>
      <c r="H18" s="98">
        <f t="shared" si="2"/>
        <v>9.6618357487922701E-3</v>
      </c>
      <c r="I18" s="65">
        <v>1383056.93</v>
      </c>
      <c r="J18" s="66">
        <v>1386374.93</v>
      </c>
      <c r="K18" s="99">
        <f t="shared" si="3"/>
        <v>0.56948419383729243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79</v>
      </c>
      <c r="H19" s="96">
        <f t="shared" si="2"/>
        <v>0.38164251207729466</v>
      </c>
      <c r="I19" s="6">
        <v>122757.94</v>
      </c>
      <c r="J19" s="7">
        <v>146660.93</v>
      </c>
      <c r="K19" s="97">
        <f t="shared" si="3"/>
        <v>6.0244223753005678E-2</v>
      </c>
      <c r="L19" s="2">
        <v>98</v>
      </c>
      <c r="M19" s="96">
        <f t="shared" si="4"/>
        <v>0.43946188340807174</v>
      </c>
      <c r="N19" s="6">
        <v>294730.03999999998</v>
      </c>
      <c r="O19" s="7">
        <v>356623.39</v>
      </c>
      <c r="P19" s="97">
        <f t="shared" si="5"/>
        <v>0.53057895221546814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112</v>
      </c>
      <c r="H21" s="98">
        <f t="shared" si="2"/>
        <v>0.54106280193236711</v>
      </c>
      <c r="I21" s="65">
        <v>189858.19</v>
      </c>
      <c r="J21" s="66">
        <v>227188.07</v>
      </c>
      <c r="K21" s="97">
        <f t="shared" si="3"/>
        <v>9.3322529204564006E-2</v>
      </c>
      <c r="L21" s="64">
        <v>124</v>
      </c>
      <c r="M21" s="98">
        <f t="shared" si="4"/>
        <v>0.55605381165919288</v>
      </c>
      <c r="N21" s="65">
        <v>98616.73</v>
      </c>
      <c r="O21" s="66">
        <v>119237.77</v>
      </c>
      <c r="P21" s="99">
        <f t="shared" si="5"/>
        <v>0.17740017296989122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>
        <v>8</v>
      </c>
      <c r="H24" s="96">
        <f t="shared" si="2"/>
        <v>3.864734299516908E-2</v>
      </c>
      <c r="I24" s="6">
        <v>4873</v>
      </c>
      <c r="J24" s="7">
        <v>5021.25</v>
      </c>
      <c r="K24" s="97">
        <f t="shared" si="3"/>
        <v>2.0625895971052395E-3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3</v>
      </c>
      <c r="C27" s="101">
        <f t="shared" si="22"/>
        <v>1</v>
      </c>
      <c r="D27" s="102">
        <f t="shared" si="22"/>
        <v>309435.03000000003</v>
      </c>
      <c r="E27" s="102">
        <f t="shared" si="22"/>
        <v>374416.39</v>
      </c>
      <c r="F27" s="103">
        <f t="shared" si="22"/>
        <v>1</v>
      </c>
      <c r="G27" s="100">
        <f t="shared" si="22"/>
        <v>207</v>
      </c>
      <c r="H27" s="101">
        <f t="shared" si="22"/>
        <v>0.99999999999999989</v>
      </c>
      <c r="I27" s="102">
        <f t="shared" si="22"/>
        <v>2253599.38</v>
      </c>
      <c r="J27" s="102">
        <f t="shared" si="22"/>
        <v>2434439.6999999997</v>
      </c>
      <c r="K27" s="103">
        <f t="shared" si="22"/>
        <v>1</v>
      </c>
      <c r="L27" s="100">
        <f t="shared" si="22"/>
        <v>223</v>
      </c>
      <c r="M27" s="101">
        <f t="shared" si="22"/>
        <v>1</v>
      </c>
      <c r="N27" s="102">
        <f t="shared" si="22"/>
        <v>555560.77</v>
      </c>
      <c r="O27" s="102">
        <f t="shared" si="22"/>
        <v>672140.10000000009</v>
      </c>
      <c r="P27" s="103">
        <f t="shared" si="22"/>
        <v>0.99999999999999989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34" t="s">
        <v>60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35" t="s">
        <v>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0" t="s">
        <v>36</v>
      </c>
      <c r="B31" s="130"/>
      <c r="C31" s="130"/>
      <c r="D31" s="130"/>
      <c r="E31" s="130"/>
      <c r="F31" s="130"/>
      <c r="G31" s="130"/>
      <c r="H31" s="13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1" t="s">
        <v>10</v>
      </c>
      <c r="B33" s="116" t="s">
        <v>17</v>
      </c>
      <c r="C33" s="117"/>
      <c r="D33" s="117"/>
      <c r="E33" s="117"/>
      <c r="F33" s="118"/>
      <c r="G33" s="24"/>
      <c r="J33" s="122" t="s">
        <v>15</v>
      </c>
      <c r="K33" s="123"/>
      <c r="L33" s="116" t="s">
        <v>16</v>
      </c>
      <c r="M33" s="117"/>
      <c r="N33" s="117"/>
      <c r="O33" s="117"/>
      <c r="P33" s="118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2"/>
      <c r="B34" s="119"/>
      <c r="C34" s="120"/>
      <c r="D34" s="120"/>
      <c r="E34" s="120"/>
      <c r="F34" s="121"/>
      <c r="G34" s="24"/>
      <c r="J34" s="124"/>
      <c r="K34" s="125"/>
      <c r="L34" s="119"/>
      <c r="M34" s="120"/>
      <c r="N34" s="120"/>
      <c r="O34" s="120"/>
      <c r="P34" s="121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3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26"/>
      <c r="K35" s="127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6</v>
      </c>
      <c r="C36" s="8">
        <f t="shared" ref="C36:C49" si="24">IF(B36,B36/$B$50,"")</f>
        <v>1.3856812933025405E-2</v>
      </c>
      <c r="D36" s="10">
        <f t="shared" ref="D36:D48" si="25">D13+I13+N13+S13+AC13+X13</f>
        <v>891482.35</v>
      </c>
      <c r="E36" s="11">
        <f t="shared" ref="E36:E48" si="26">E13+J13+O13+T13+AD13+Y13</f>
        <v>1078693.6499999999</v>
      </c>
      <c r="F36" s="21">
        <f t="shared" ref="F36:F45" si="27">IF(E36,E36/$E$50,"")</f>
        <v>0.30988073273357997</v>
      </c>
      <c r="J36" s="158" t="s">
        <v>3</v>
      </c>
      <c r="K36" s="159"/>
      <c r="L36" s="54">
        <f>B27</f>
        <v>3</v>
      </c>
      <c r="M36" s="8">
        <f t="shared" ref="M36:M41" si="28">IF(L36,L36/$L$42,"")</f>
        <v>6.9284064665127024E-3</v>
      </c>
      <c r="N36" s="55">
        <f>D27</f>
        <v>309435.03000000003</v>
      </c>
      <c r="O36" s="55">
        <f>E27</f>
        <v>374416.39</v>
      </c>
      <c r="P36" s="56">
        <f t="shared" ref="P36:P41" si="29">IF(O36,O36/$O$42,"")</f>
        <v>0.10756012634417736</v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4" t="s">
        <v>1</v>
      </c>
      <c r="K37" s="155"/>
      <c r="L37" s="57">
        <f>G27</f>
        <v>207</v>
      </c>
      <c r="M37" s="8">
        <f t="shared" si="28"/>
        <v>0.47806004618937642</v>
      </c>
      <c r="N37" s="58">
        <f>I27</f>
        <v>2253599.38</v>
      </c>
      <c r="O37" s="58">
        <f>J27</f>
        <v>2434439.6999999997</v>
      </c>
      <c r="P37" s="56">
        <f t="shared" si="29"/>
        <v>0.69935144054265674</v>
      </c>
    </row>
    <row r="38" spans="1:33" ht="30" customHeight="1" x14ac:dyDescent="0.25">
      <c r="A38" s="41" t="s">
        <v>19</v>
      </c>
      <c r="B38" s="12">
        <f t="shared" si="23"/>
        <v>4</v>
      </c>
      <c r="C38" s="8">
        <f t="shared" si="24"/>
        <v>9.2378752886836026E-3</v>
      </c>
      <c r="D38" s="13">
        <f t="shared" si="25"/>
        <v>133220</v>
      </c>
      <c r="E38" s="14">
        <f t="shared" si="26"/>
        <v>161196.20000000001</v>
      </c>
      <c r="F38" s="21">
        <f t="shared" si="27"/>
        <v>4.6307491074846607E-2</v>
      </c>
      <c r="G38" s="24"/>
      <c r="J38" s="154" t="s">
        <v>2</v>
      </c>
      <c r="K38" s="155"/>
      <c r="L38" s="57">
        <f>L27</f>
        <v>223</v>
      </c>
      <c r="M38" s="8">
        <f t="shared" si="28"/>
        <v>0.51501154734411081</v>
      </c>
      <c r="N38" s="58">
        <f>N27</f>
        <v>555560.77</v>
      </c>
      <c r="O38" s="58">
        <f>O27</f>
        <v>672140.10000000009</v>
      </c>
      <c r="P38" s="56">
        <f t="shared" si="29"/>
        <v>0.19308843311316584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4" t="s">
        <v>34</v>
      </c>
      <c r="K39" s="155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4" t="s">
        <v>5</v>
      </c>
      <c r="K40" s="155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2</v>
      </c>
      <c r="C41" s="8">
        <f t="shared" si="24"/>
        <v>4.6189376443418013E-3</v>
      </c>
      <c r="D41" s="13">
        <f t="shared" si="25"/>
        <v>1383056.93</v>
      </c>
      <c r="E41" s="22">
        <f t="shared" si="26"/>
        <v>1386374.93</v>
      </c>
      <c r="F41" s="21">
        <f t="shared" si="27"/>
        <v>0.39826959132638412</v>
      </c>
      <c r="G41" s="24"/>
      <c r="J41" s="154" t="s">
        <v>4</v>
      </c>
      <c r="K41" s="155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177</v>
      </c>
      <c r="C42" s="8">
        <f t="shared" si="24"/>
        <v>0.40877598152424943</v>
      </c>
      <c r="D42" s="13">
        <f t="shared" si="25"/>
        <v>417487.98</v>
      </c>
      <c r="E42" s="14">
        <f t="shared" si="26"/>
        <v>503284.32</v>
      </c>
      <c r="F42" s="21">
        <f t="shared" si="27"/>
        <v>0.14458054319214872</v>
      </c>
      <c r="G42" s="24"/>
      <c r="J42" s="156" t="s">
        <v>0</v>
      </c>
      <c r="K42" s="157"/>
      <c r="L42" s="79">
        <f>SUM(L36:L41)</f>
        <v>433</v>
      </c>
      <c r="M42" s="17">
        <f>SUM(M36:M41)</f>
        <v>1</v>
      </c>
      <c r="N42" s="80">
        <f>SUM(N36:N41)</f>
        <v>3118595.18</v>
      </c>
      <c r="O42" s="81">
        <f>SUM(O36:O41)</f>
        <v>3480996.19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236</v>
      </c>
      <c r="C44" s="8">
        <f t="shared" si="24"/>
        <v>0.54503464203233254</v>
      </c>
      <c r="D44" s="13">
        <f t="shared" si="25"/>
        <v>288474.92</v>
      </c>
      <c r="E44" s="14">
        <f t="shared" si="26"/>
        <v>346425.84</v>
      </c>
      <c r="F44" s="21">
        <f t="shared" si="27"/>
        <v>9.9519166667056902E-2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8</v>
      </c>
      <c r="C47" s="8">
        <f t="shared" si="24"/>
        <v>1.8475750577367205E-2</v>
      </c>
      <c r="D47" s="13">
        <f t="shared" si="25"/>
        <v>4873</v>
      </c>
      <c r="E47" s="14">
        <f t="shared" si="26"/>
        <v>5021.25</v>
      </c>
      <c r="F47" s="21">
        <f>IF(E47,E47/$E$50,"")</f>
        <v>1.4424750059838477E-3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433</v>
      </c>
      <c r="C50" s="17">
        <f>SUM(C36:C49)</f>
        <v>1</v>
      </c>
      <c r="D50" s="18">
        <f>SUM(D36:D49)</f>
        <v>3118595.1799999997</v>
      </c>
      <c r="E50" s="18">
        <f>SUM(E36:E49)</f>
        <v>3480996.1899999995</v>
      </c>
      <c r="F50" s="19">
        <f>SUM(F36:F49)</f>
        <v>1.0000000000000002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zOPaOYCl/Mrc8OvUshYtQOdlzH7spng4jIcEmcDUmp7JUbqBeBe/cbEyIB5MMt20WDSRH3t9ndsY6H893wIig==" saltValue="5I5gOPzcGM2lnSICold3T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1:H31"/>
    <mergeCell ref="A33:A35"/>
    <mergeCell ref="B33:F34"/>
    <mergeCell ref="J33:K35"/>
    <mergeCell ref="L33:P34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abSelected="1" topLeftCell="A8" zoomScale="70" zoomScaleNormal="70" workbookViewId="0">
      <selection activeCell="I21" sqref="I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45945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Tractament i Selecció de Residus SA (TERSA)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6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1" ht="30" customHeight="1" thickBot="1" x14ac:dyDescent="0.3">
      <c r="A11" s="128" t="s">
        <v>10</v>
      </c>
      <c r="B11" s="139" t="s">
        <v>3</v>
      </c>
      <c r="C11" s="140"/>
      <c r="D11" s="140"/>
      <c r="E11" s="140"/>
      <c r="F11" s="141"/>
      <c r="G11" s="142" t="s">
        <v>1</v>
      </c>
      <c r="H11" s="143"/>
      <c r="I11" s="143"/>
      <c r="J11" s="143"/>
      <c r="K11" s="144"/>
      <c r="L11" s="114" t="s">
        <v>2</v>
      </c>
      <c r="M11" s="115"/>
      <c r="N11" s="115"/>
      <c r="O11" s="115"/>
      <c r="P11" s="115"/>
      <c r="Q11" s="145" t="s">
        <v>34</v>
      </c>
      <c r="R11" s="146"/>
      <c r="S11" s="146"/>
      <c r="T11" s="146"/>
      <c r="U11" s="147"/>
      <c r="V11" s="151" t="s">
        <v>5</v>
      </c>
      <c r="W11" s="152"/>
      <c r="X11" s="152"/>
      <c r="Y11" s="152"/>
      <c r="Z11" s="153"/>
      <c r="AA11" s="148" t="s">
        <v>4</v>
      </c>
      <c r="AB11" s="149"/>
      <c r="AC11" s="149"/>
      <c r="AD11" s="149"/>
      <c r="AE11" s="150"/>
    </row>
    <row r="12" spans="1:31" ht="39" customHeight="1" thickBot="1" x14ac:dyDescent="0.3">
      <c r="A12" s="129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>
        <v>5</v>
      </c>
      <c r="H13" s="96">
        <f t="shared" ref="H13:H25" si="1">IF(G13,G13/$G$27,"")</f>
        <v>2.6595744680851064E-2</v>
      </c>
      <c r="I13" s="4">
        <v>3673554.36</v>
      </c>
      <c r="J13" s="5">
        <v>4445000.78</v>
      </c>
      <c r="K13" s="97">
        <f t="shared" ref="K13:K25" si="2">IF(J13,J13/$J$27,"")</f>
        <v>0.89928105537048897</v>
      </c>
      <c r="L13" s="1">
        <v>2</v>
      </c>
      <c r="M13" s="96">
        <f t="shared" ref="M13:M25" si="3">IF(L13,L13/$L$27,"")</f>
        <v>9.7560975609756097E-3</v>
      </c>
      <c r="N13" s="4">
        <v>245870</v>
      </c>
      <c r="O13" s="5">
        <v>297502.7</v>
      </c>
      <c r="P13" s="97">
        <f t="shared" ref="P13:P25" si="4">IF(O13,O13/$O$27,"")</f>
        <v>0.27393784855052095</v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>
        <v>1</v>
      </c>
      <c r="H15" s="96">
        <f t="shared" si="1"/>
        <v>5.3191489361702126E-3</v>
      </c>
      <c r="I15" s="6">
        <v>39498</v>
      </c>
      <c r="J15" s="7">
        <v>47792.58</v>
      </c>
      <c r="K15" s="97">
        <f t="shared" si="2"/>
        <v>9.6690560718593454E-3</v>
      </c>
      <c r="L15" s="2">
        <v>2</v>
      </c>
      <c r="M15" s="96">
        <f t="shared" si="3"/>
        <v>9.7560975609756097E-3</v>
      </c>
      <c r="N15" s="6">
        <v>88380</v>
      </c>
      <c r="O15" s="7">
        <v>106939.8</v>
      </c>
      <c r="P15" s="97">
        <f t="shared" si="4"/>
        <v>9.8469219729511698E-2</v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>
        <v>1</v>
      </c>
      <c r="H18" s="98">
        <f t="shared" si="1"/>
        <v>5.3191489361702126E-3</v>
      </c>
      <c r="I18" s="65">
        <v>30324</v>
      </c>
      <c r="J18" s="66">
        <v>36692.04</v>
      </c>
      <c r="K18" s="99">
        <f t="shared" si="2"/>
        <v>7.423273490380849E-3</v>
      </c>
      <c r="L18" s="67">
        <v>1</v>
      </c>
      <c r="M18" s="98">
        <f t="shared" si="3"/>
        <v>4.8780487804878049E-3</v>
      </c>
      <c r="N18" s="65">
        <v>55514.2</v>
      </c>
      <c r="O18" s="66">
        <v>67172.179999999993</v>
      </c>
      <c r="P18" s="99">
        <f t="shared" si="4"/>
        <v>6.1851547806619341E-2</v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>
        <v>71</v>
      </c>
      <c r="H19" s="96">
        <f t="shared" si="1"/>
        <v>0.37765957446808512</v>
      </c>
      <c r="I19" s="6">
        <v>162031.64000000001</v>
      </c>
      <c r="J19" s="7">
        <v>194932.99</v>
      </c>
      <c r="K19" s="97">
        <f t="shared" si="2"/>
        <v>3.943746101518681E-2</v>
      </c>
      <c r="L19" s="2">
        <v>124</v>
      </c>
      <c r="M19" s="96">
        <f t="shared" si="3"/>
        <v>0.60487804878048779</v>
      </c>
      <c r="N19" s="6">
        <v>317400.32000000001</v>
      </c>
      <c r="O19" s="7">
        <v>384054.4</v>
      </c>
      <c r="P19" s="97">
        <f t="shared" si="4"/>
        <v>0.3536338865575378</v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>
        <v>1</v>
      </c>
      <c r="M20" s="96">
        <f t="shared" si="3"/>
        <v>4.8780487804878049E-3</v>
      </c>
      <c r="N20" s="6">
        <v>110000</v>
      </c>
      <c r="O20" s="7">
        <v>133100</v>
      </c>
      <c r="P20" s="97">
        <f t="shared" si="4"/>
        <v>0.12255729995752758</v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>
        <v>107</v>
      </c>
      <c r="H21" s="98">
        <f t="shared" si="1"/>
        <v>0.56914893617021278</v>
      </c>
      <c r="I21" s="65">
        <v>179010.11</v>
      </c>
      <c r="J21" s="66">
        <v>216048.84</v>
      </c>
      <c r="K21" s="99">
        <f t="shared" si="2"/>
        <v>4.3709470135744249E-2</v>
      </c>
      <c r="L21" s="64">
        <v>75</v>
      </c>
      <c r="M21" s="98">
        <f t="shared" si="3"/>
        <v>0.36585365853658536</v>
      </c>
      <c r="N21" s="65">
        <v>80390.039999999994</v>
      </c>
      <c r="O21" s="66">
        <v>97253.54</v>
      </c>
      <c r="P21" s="99">
        <f t="shared" si="4"/>
        <v>8.955019739828253E-2</v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>
        <v>3</v>
      </c>
      <c r="H24" s="96">
        <f t="shared" si="1"/>
        <v>1.5957446808510637E-2</v>
      </c>
      <c r="I24" s="6">
        <v>2140</v>
      </c>
      <c r="J24" s="7">
        <v>2371</v>
      </c>
      <c r="K24" s="97">
        <f t="shared" si="2"/>
        <v>4.7968391633970183E-4</v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188</v>
      </c>
      <c r="H27" s="101">
        <f t="shared" si="22"/>
        <v>1</v>
      </c>
      <c r="I27" s="102">
        <f t="shared" si="22"/>
        <v>4086558.11</v>
      </c>
      <c r="J27" s="102">
        <f t="shared" si="22"/>
        <v>4942838.2300000004</v>
      </c>
      <c r="K27" s="103">
        <f t="shared" si="22"/>
        <v>0.99999999999999989</v>
      </c>
      <c r="L27" s="100">
        <f t="shared" si="22"/>
        <v>205</v>
      </c>
      <c r="M27" s="101">
        <f t="shared" si="22"/>
        <v>1</v>
      </c>
      <c r="N27" s="102">
        <f t="shared" si="22"/>
        <v>897554.56</v>
      </c>
      <c r="O27" s="102">
        <f t="shared" si="22"/>
        <v>1086022.6200000001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34" t="s">
        <v>60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35" t="s">
        <v>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0" t="s">
        <v>36</v>
      </c>
      <c r="B31" s="130"/>
      <c r="C31" s="130"/>
      <c r="D31" s="130"/>
      <c r="E31" s="130"/>
      <c r="F31" s="130"/>
      <c r="G31" s="130"/>
      <c r="H31" s="13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1" t="s">
        <v>10</v>
      </c>
      <c r="B33" s="116" t="s">
        <v>17</v>
      </c>
      <c r="C33" s="117"/>
      <c r="D33" s="117"/>
      <c r="E33" s="117"/>
      <c r="F33" s="118"/>
      <c r="G33" s="24"/>
      <c r="J33" s="122" t="s">
        <v>15</v>
      </c>
      <c r="K33" s="123"/>
      <c r="L33" s="116" t="s">
        <v>16</v>
      </c>
      <c r="M33" s="117"/>
      <c r="N33" s="117"/>
      <c r="O33" s="117"/>
      <c r="P33" s="118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2"/>
      <c r="B34" s="131"/>
      <c r="C34" s="132"/>
      <c r="D34" s="132"/>
      <c r="E34" s="132"/>
      <c r="F34" s="133"/>
      <c r="G34" s="24"/>
      <c r="J34" s="124"/>
      <c r="K34" s="125"/>
      <c r="L34" s="119"/>
      <c r="M34" s="120"/>
      <c r="N34" s="120"/>
      <c r="O34" s="120"/>
      <c r="P34" s="121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3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26"/>
      <c r="K35" s="127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7</v>
      </c>
      <c r="C36" s="8">
        <f t="shared" ref="C36:C45" si="24">IF(B36,B36/$B$50,"")</f>
        <v>1.7811704834605598E-2</v>
      </c>
      <c r="D36" s="10">
        <f t="shared" ref="D36:D48" si="25">D13+I13+N13+S13+AC13+X13</f>
        <v>3919424.36</v>
      </c>
      <c r="E36" s="11">
        <f t="shared" ref="E36:E48" si="26">E13+J13+O13+T13+AD13+Y13</f>
        <v>4742503.4800000004</v>
      </c>
      <c r="F36" s="21">
        <f t="shared" ref="F36:F46" si="27">IF(E36,E36/$E$50,"")</f>
        <v>0.78663342843615325</v>
      </c>
      <c r="J36" s="158" t="s">
        <v>3</v>
      </c>
      <c r="K36" s="159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4" t="s">
        <v>1</v>
      </c>
      <c r="K37" s="155"/>
      <c r="L37" s="57">
        <f>G27</f>
        <v>188</v>
      </c>
      <c r="M37" s="8">
        <f>IF(L37,L37/$L$42,"")</f>
        <v>0.47837150127226463</v>
      </c>
      <c r="N37" s="58">
        <f>I27</f>
        <v>4086558.11</v>
      </c>
      <c r="O37" s="58">
        <f>J27</f>
        <v>4942838.2300000004</v>
      </c>
      <c r="P37" s="56">
        <f>IF(O37,O37/$O$42,"")</f>
        <v>0.81986271585618031</v>
      </c>
    </row>
    <row r="38" spans="1:33" ht="30" customHeight="1" x14ac:dyDescent="0.25">
      <c r="A38" s="41" t="s">
        <v>19</v>
      </c>
      <c r="B38" s="12">
        <f t="shared" si="23"/>
        <v>3</v>
      </c>
      <c r="C38" s="8">
        <f t="shared" si="24"/>
        <v>7.6335877862595417E-3</v>
      </c>
      <c r="D38" s="13">
        <f t="shared" si="25"/>
        <v>127878</v>
      </c>
      <c r="E38" s="14">
        <f t="shared" si="26"/>
        <v>154732.38</v>
      </c>
      <c r="F38" s="21">
        <f t="shared" si="27"/>
        <v>2.566527638467556E-2</v>
      </c>
      <c r="G38" s="24"/>
      <c r="J38" s="154" t="s">
        <v>2</v>
      </c>
      <c r="K38" s="155"/>
      <c r="L38" s="57">
        <f>L27</f>
        <v>205</v>
      </c>
      <c r="M38" s="8">
        <f>IF(L38,L38/$L$42,"")</f>
        <v>0.52162849872773542</v>
      </c>
      <c r="N38" s="58">
        <f>N27</f>
        <v>897554.56</v>
      </c>
      <c r="O38" s="58">
        <f>O27</f>
        <v>1086022.6200000001</v>
      </c>
      <c r="P38" s="56">
        <f>IF(O38,O38/$O$42,"")</f>
        <v>0.18013728414381963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4" t="s">
        <v>34</v>
      </c>
      <c r="K39" s="155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4" t="s">
        <v>5</v>
      </c>
      <c r="K40" s="155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2</v>
      </c>
      <c r="C41" s="8">
        <f t="shared" si="24"/>
        <v>5.0890585241730284E-3</v>
      </c>
      <c r="D41" s="13">
        <f t="shared" si="25"/>
        <v>85838.2</v>
      </c>
      <c r="E41" s="22">
        <f t="shared" si="26"/>
        <v>103864.22</v>
      </c>
      <c r="F41" s="21">
        <f t="shared" si="27"/>
        <v>1.7227835006342868E-2</v>
      </c>
      <c r="G41" s="24"/>
      <c r="J41" s="154" t="s">
        <v>4</v>
      </c>
      <c r="K41" s="155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195</v>
      </c>
      <c r="C42" s="8">
        <f t="shared" si="24"/>
        <v>0.49618320610687022</v>
      </c>
      <c r="D42" s="13">
        <f t="shared" si="25"/>
        <v>479431.96</v>
      </c>
      <c r="E42" s="14">
        <f t="shared" si="26"/>
        <v>578987.39</v>
      </c>
      <c r="F42" s="21">
        <f t="shared" si="27"/>
        <v>9.6035951800081773E-2</v>
      </c>
      <c r="G42" s="24"/>
      <c r="J42" s="156" t="s">
        <v>0</v>
      </c>
      <c r="K42" s="157"/>
      <c r="L42" s="79">
        <f>SUM(L36:L41)</f>
        <v>393</v>
      </c>
      <c r="M42" s="17">
        <f>SUM(M36:M41)</f>
        <v>1</v>
      </c>
      <c r="N42" s="80">
        <f>SUM(N36:N41)</f>
        <v>4984112.67</v>
      </c>
      <c r="O42" s="81">
        <f>SUM(O36:O41)</f>
        <v>6028860.8500000006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1</v>
      </c>
      <c r="C43" s="8">
        <f t="shared" si="24"/>
        <v>2.5445292620865142E-3</v>
      </c>
      <c r="D43" s="13">
        <f t="shared" si="25"/>
        <v>110000</v>
      </c>
      <c r="E43" s="14">
        <f t="shared" si="26"/>
        <v>133100</v>
      </c>
      <c r="F43" s="21">
        <f t="shared" si="27"/>
        <v>2.2077139166348483E-2</v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182</v>
      </c>
      <c r="C44" s="8">
        <f t="shared" si="24"/>
        <v>0.46310432569974552</v>
      </c>
      <c r="D44" s="13">
        <f t="shared" si="25"/>
        <v>259400.14999999997</v>
      </c>
      <c r="E44" s="14">
        <f t="shared" si="26"/>
        <v>313302.38</v>
      </c>
      <c r="F44" s="21">
        <f t="shared" si="27"/>
        <v>5.1967094247995463E-2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3</v>
      </c>
      <c r="C47" s="8">
        <f t="shared" si="30"/>
        <v>7.6335877862595417E-3</v>
      </c>
      <c r="D47" s="13">
        <f t="shared" si="25"/>
        <v>2140</v>
      </c>
      <c r="E47" s="14">
        <f t="shared" si="26"/>
        <v>2371</v>
      </c>
      <c r="F47" s="21">
        <f t="shared" ref="F47:F48" si="31">IF(E47,E47/$E$50,"")</f>
        <v>3.9327495840279678E-4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393</v>
      </c>
      <c r="C50" s="17">
        <f>SUM(C36:C49)</f>
        <v>0.99999999999999989</v>
      </c>
      <c r="D50" s="18">
        <f>SUM(D36:D49)</f>
        <v>4984112.6700000009</v>
      </c>
      <c r="E50" s="18">
        <f>SUM(E36:E49)</f>
        <v>6028860.8499999996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0:K40"/>
    <mergeCell ref="J41:K41"/>
  </mergeCells>
  <hyperlinks>
    <hyperlink ref="A30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3" zoomScale="70" zoomScaleNormal="70" workbookViewId="0">
      <selection activeCell="L36" sqref="L3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Tractament i Selecció de Residus SA (TERSA)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6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</row>
    <row r="11" spans="1:31" ht="30" customHeight="1" thickBot="1" x14ac:dyDescent="0.3">
      <c r="A11" s="128" t="s">
        <v>10</v>
      </c>
      <c r="B11" s="139" t="s">
        <v>3</v>
      </c>
      <c r="C11" s="140"/>
      <c r="D11" s="140"/>
      <c r="E11" s="140"/>
      <c r="F11" s="141"/>
      <c r="G11" s="142" t="s">
        <v>1</v>
      </c>
      <c r="H11" s="143"/>
      <c r="I11" s="143"/>
      <c r="J11" s="143"/>
      <c r="K11" s="144"/>
      <c r="L11" s="114" t="s">
        <v>2</v>
      </c>
      <c r="M11" s="115"/>
      <c r="N11" s="115"/>
      <c r="O11" s="115"/>
      <c r="P11" s="115"/>
      <c r="Q11" s="145" t="s">
        <v>34</v>
      </c>
      <c r="R11" s="146"/>
      <c r="S11" s="146"/>
      <c r="T11" s="146"/>
      <c r="U11" s="147"/>
      <c r="V11" s="151" t="s">
        <v>5</v>
      </c>
      <c r="W11" s="152"/>
      <c r="X11" s="152"/>
      <c r="Y11" s="152"/>
      <c r="Z11" s="153"/>
      <c r="AA11" s="148" t="s">
        <v>4</v>
      </c>
      <c r="AB11" s="149"/>
      <c r="AC11" s="149"/>
      <c r="AD11" s="149"/>
      <c r="AE11" s="150"/>
    </row>
    <row r="12" spans="1:31" ht="39" customHeight="1" thickBot="1" x14ac:dyDescent="0.3">
      <c r="A12" s="129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34" t="s">
        <v>60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35" t="s">
        <v>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0" t="s">
        <v>36</v>
      </c>
      <c r="B31" s="130"/>
      <c r="C31" s="130"/>
      <c r="D31" s="130"/>
      <c r="E31" s="130"/>
      <c r="F31" s="130"/>
      <c r="G31" s="130"/>
      <c r="H31" s="13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1" t="s">
        <v>10</v>
      </c>
      <c r="B33" s="116" t="s">
        <v>17</v>
      </c>
      <c r="C33" s="117"/>
      <c r="D33" s="117"/>
      <c r="E33" s="117"/>
      <c r="F33" s="118"/>
      <c r="G33" s="24"/>
      <c r="J33" s="122" t="s">
        <v>15</v>
      </c>
      <c r="K33" s="123"/>
      <c r="L33" s="116" t="s">
        <v>16</v>
      </c>
      <c r="M33" s="117"/>
      <c r="N33" s="117"/>
      <c r="O33" s="117"/>
      <c r="P33" s="118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2"/>
      <c r="B34" s="131"/>
      <c r="C34" s="132"/>
      <c r="D34" s="132"/>
      <c r="E34" s="132"/>
      <c r="F34" s="133"/>
      <c r="G34" s="24"/>
      <c r="J34" s="124"/>
      <c r="K34" s="125"/>
      <c r="L34" s="119"/>
      <c r="M34" s="120"/>
      <c r="N34" s="120"/>
      <c r="O34" s="120"/>
      <c r="P34" s="121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3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26"/>
      <c r="K35" s="127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58" t="s">
        <v>3</v>
      </c>
      <c r="K36" s="159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4" t="s">
        <v>1</v>
      </c>
      <c r="K37" s="155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54" t="s">
        <v>2</v>
      </c>
      <c r="K38" s="155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4" t="s">
        <v>34</v>
      </c>
      <c r="K39" s="155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4" t="s">
        <v>5</v>
      </c>
      <c r="K40" s="155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54" t="s">
        <v>4</v>
      </c>
      <c r="K41" s="155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56" t="s">
        <v>0</v>
      </c>
      <c r="K42" s="157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zoomScale="70" zoomScaleNormal="70" workbookViewId="0">
      <selection activeCell="N31" sqref="N31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Tractament i Selecció de Residus SA (TERSA)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8" t="s">
        <v>6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80"/>
    </row>
    <row r="11" spans="1:31" ht="30" customHeight="1" thickBot="1" x14ac:dyDescent="0.3">
      <c r="A11" s="181" t="s">
        <v>10</v>
      </c>
      <c r="B11" s="139" t="s">
        <v>3</v>
      </c>
      <c r="C11" s="140"/>
      <c r="D11" s="140"/>
      <c r="E11" s="140"/>
      <c r="F11" s="141"/>
      <c r="G11" s="142" t="s">
        <v>1</v>
      </c>
      <c r="H11" s="143"/>
      <c r="I11" s="143"/>
      <c r="J11" s="143"/>
      <c r="K11" s="144"/>
      <c r="L11" s="114" t="s">
        <v>2</v>
      </c>
      <c r="M11" s="115"/>
      <c r="N11" s="115"/>
      <c r="O11" s="115"/>
      <c r="P11" s="115"/>
      <c r="Q11" s="145" t="s">
        <v>34</v>
      </c>
      <c r="R11" s="146"/>
      <c r="S11" s="146"/>
      <c r="T11" s="146"/>
      <c r="U11" s="147"/>
      <c r="V11" s="148" t="s">
        <v>4</v>
      </c>
      <c r="W11" s="149"/>
      <c r="X11" s="149"/>
      <c r="Y11" s="149"/>
      <c r="Z11" s="150"/>
      <c r="AA11" s="151" t="s">
        <v>5</v>
      </c>
      <c r="AB11" s="152"/>
      <c r="AC11" s="152"/>
      <c r="AD11" s="152"/>
      <c r="AE11" s="153"/>
    </row>
    <row r="12" spans="1:31" ht="39" customHeight="1" thickBot="1" x14ac:dyDescent="0.3">
      <c r="A12" s="182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2</v>
      </c>
      <c r="C13" s="20">
        <f t="shared" ref="C13:C26" si="0">IF(B13,B13/$B$27,"")</f>
        <v>0.66666666666666663</v>
      </c>
      <c r="D13" s="10">
        <f>'CONTRACTACIO 1r TR 2025'!D13+'CONTRACTACIO 2n TR 2025'!D13+'CONTRACTACIO 3r TR 2025'!D13+'CONTRACTACIO 4t TR 2025'!D13</f>
        <v>248535.03</v>
      </c>
      <c r="E13" s="10">
        <f>'CONTRACTACIO 1r TR 2025'!E13+'CONTRACTACIO 2n TR 2025'!E13+'CONTRACTACIO 3r TR 2025'!E13+'CONTRACTACIO 4t TR 2025'!E13</f>
        <v>300727.39</v>
      </c>
      <c r="F13" s="21">
        <f t="shared" ref="F13:F26" si="1">IF(E13,E13/$E$27,"")</f>
        <v>0.80318970545066148</v>
      </c>
      <c r="G13" s="9">
        <f>'CONTRACTACIO 1r TR 2025'!G13+'CONTRACTACIO 2n TR 2025'!G13+'CONTRACTACIO 3r TR 2025'!G13+'CONTRACTACIO 4t TR 2025'!G13</f>
        <v>12</v>
      </c>
      <c r="H13" s="20">
        <f t="shared" ref="H13:H26" si="2">IF(G13,G13/$G$27,"")</f>
        <v>0.02</v>
      </c>
      <c r="I13" s="10">
        <f>'CONTRACTACIO 1r TR 2025'!I13+'CONTRACTACIO 2n TR 2025'!I13+'CONTRACTACIO 3r TR 2025'!I13+'CONTRACTACIO 4t TR 2025'!I13</f>
        <v>4766608.7799999993</v>
      </c>
      <c r="J13" s="10">
        <f>'CONTRACTACIO 1r TR 2025'!J13+'CONTRACTACIO 2n TR 2025'!J13+'CONTRACTACIO 3r TR 2025'!J13+'CONTRACTACIO 4t TR 2025'!J13</f>
        <v>5767596.6300000008</v>
      </c>
      <c r="K13" s="21">
        <f t="shared" ref="K13:K26" si="3">IF(J13,J13/$J$27,"")</f>
        <v>0.63154951232043599</v>
      </c>
      <c r="L13" s="9">
        <f>'CONTRACTACIO 1r TR 2025'!L13+'CONTRACTACIO 2n TR 2025'!L13+'CONTRACTACIO 3r TR 2025'!L13+'CONTRACTACIO 4t TR 2025'!L13</f>
        <v>4</v>
      </c>
      <c r="M13" s="20">
        <f t="shared" ref="M13:M26" si="4">IF(L13,L13/$L$27,"")</f>
        <v>5.4200542005420054E-3</v>
      </c>
      <c r="N13" s="10">
        <f>'CONTRACTACIO 1r TR 2025'!N13+'CONTRACTACIO 2n TR 2025'!N13+'CONTRACTACIO 3r TR 2025'!N13+'CONTRACTACIO 4t TR 2025'!N13</f>
        <v>464546.06</v>
      </c>
      <c r="O13" s="10">
        <f>'CONTRACTACIO 1r TR 2025'!O13+'CONTRACTACIO 2n TR 2025'!O13+'CONTRACTACIO 3r TR 2025'!O13+'CONTRACTACIO 4t TR 2025'!O13</f>
        <v>562100.73</v>
      </c>
      <c r="P13" s="21">
        <f t="shared" ref="P13:P26" si="5">IF(O13,O13/$O$27,"")</f>
        <v>0.23268505358047623</v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1</v>
      </c>
      <c r="C15" s="20">
        <f t="shared" si="0"/>
        <v>0.33333333333333331</v>
      </c>
      <c r="D15" s="13">
        <f>'CONTRACTACIO 1r TR 2025'!D15+'CONTRACTACIO 2n TR 2025'!D15+'CONTRACTACIO 3r TR 2025'!D15+'CONTRACTACIO 4t TR 2025'!D15</f>
        <v>60900</v>
      </c>
      <c r="E15" s="13">
        <f>'CONTRACTACIO 1r TR 2025'!E15+'CONTRACTACIO 2n TR 2025'!E15+'CONTRACTACIO 3r TR 2025'!E15+'CONTRACTACIO 4t TR 2025'!E15</f>
        <v>73689</v>
      </c>
      <c r="F15" s="21">
        <f t="shared" si="1"/>
        <v>0.19681029454933849</v>
      </c>
      <c r="G15" s="9">
        <f>'CONTRACTACIO 1r TR 2025'!G15+'CONTRACTACIO 2n TR 2025'!G15+'CONTRACTACIO 3r TR 2025'!G15+'CONTRACTACIO 4t TR 2025'!G15</f>
        <v>6</v>
      </c>
      <c r="H15" s="20">
        <f t="shared" si="2"/>
        <v>0.01</v>
      </c>
      <c r="I15" s="13">
        <f>'CONTRACTACIO 1r TR 2025'!I15+'CONTRACTACIO 2n TR 2025'!I15+'CONTRACTACIO 3r TR 2025'!I15+'CONTRACTACIO 4t TR 2025'!I15</f>
        <v>188343.93</v>
      </c>
      <c r="J15" s="13">
        <f>'CONTRACTACIO 1r TR 2025'!J15+'CONTRACTACIO 2n TR 2025'!J15+'CONTRACTACIO 3r TR 2025'!J15+'CONTRACTACIO 4t TR 2025'!J15</f>
        <v>227896.16000000003</v>
      </c>
      <c r="K15" s="21">
        <f t="shared" si="3"/>
        <v>2.4954537902159093E-2</v>
      </c>
      <c r="L15" s="9">
        <f>'CONTRACTACIO 1r TR 2025'!L15+'CONTRACTACIO 2n TR 2025'!L15+'CONTRACTACIO 3r TR 2025'!L15+'CONTRACTACIO 4t TR 2025'!L15</f>
        <v>5</v>
      </c>
      <c r="M15" s="20">
        <f t="shared" si="4"/>
        <v>6.7750677506775072E-3</v>
      </c>
      <c r="N15" s="13">
        <f>'CONTRACTACIO 1r TR 2025'!N15+'CONTRACTACIO 2n TR 2025'!N15+'CONTRACTACIO 3r TR 2025'!N15+'CONTRACTACIO 4t TR 2025'!N15</f>
        <v>157722.41999999998</v>
      </c>
      <c r="O15" s="13">
        <f>'CONTRACTACIO 1r TR 2025'!O15+'CONTRACTACIO 2n TR 2025'!O15+'CONTRACTACIO 3r TR 2025'!O15+'CONTRACTACIO 4t TR 2025'!O15</f>
        <v>190844.13</v>
      </c>
      <c r="P15" s="21">
        <f t="shared" si="5"/>
        <v>7.9001101127496087E-2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6</v>
      </c>
      <c r="H18" s="20">
        <f t="shared" si="2"/>
        <v>0.01</v>
      </c>
      <c r="I18" s="13">
        <f>'CONTRACTACIO 1r TR 2025'!I18+'CONTRACTACIO 2n TR 2025'!I18+'CONTRACTACIO 3r TR 2025'!I18+'CONTRACTACIO 4t TR 2025'!I18</f>
        <v>1894761.15</v>
      </c>
      <c r="J18" s="13">
        <f>'CONTRACTACIO 1r TR 2025'!J18+'CONTRACTACIO 2n TR 2025'!J18+'CONTRACTACIO 3r TR 2025'!J18+'CONTRACTACIO 4t TR 2025'!J18</f>
        <v>2005537.04</v>
      </c>
      <c r="K18" s="21">
        <f t="shared" si="3"/>
        <v>0.21960549962256473</v>
      </c>
      <c r="L18" s="9">
        <f>'CONTRACTACIO 1r TR 2025'!L18+'CONTRACTACIO 2n TR 2025'!L18+'CONTRACTACIO 3r TR 2025'!L18+'CONTRACTACIO 4t TR 2025'!L18</f>
        <v>1</v>
      </c>
      <c r="M18" s="20">
        <f t="shared" si="4"/>
        <v>1.3550135501355014E-3</v>
      </c>
      <c r="N18" s="13">
        <f>'CONTRACTACIO 1r TR 2025'!N18+'CONTRACTACIO 2n TR 2025'!N18+'CONTRACTACIO 3r TR 2025'!N18+'CONTRACTACIO 4t TR 2025'!N18</f>
        <v>55514.2</v>
      </c>
      <c r="O18" s="13">
        <f>'CONTRACTACIO 1r TR 2025'!O18+'CONTRACTACIO 2n TR 2025'!O18+'CONTRACTACIO 3r TR 2025'!O18+'CONTRACTACIO 4t TR 2025'!O18</f>
        <v>67172.179999999993</v>
      </c>
      <c r="P18" s="21">
        <f t="shared" si="5"/>
        <v>2.7806336957465601E-2</v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224</v>
      </c>
      <c r="H19" s="20">
        <f t="shared" si="2"/>
        <v>0.37333333333333335</v>
      </c>
      <c r="I19" s="13">
        <f>'CONTRACTACIO 1r TR 2025'!I19+'CONTRACTACIO 2n TR 2025'!I19+'CONTRACTACIO 3r TR 2025'!I19+'CONTRACTACIO 4t TR 2025'!I19</f>
        <v>374200.64</v>
      </c>
      <c r="J19" s="13">
        <f>'CONTRACTACIO 1r TR 2025'!J19+'CONTRACTACIO 2n TR 2025'!J19+'CONTRACTACIO 3r TR 2025'!J19+'CONTRACTACIO 4t TR 2025'!J19</f>
        <v>448271.11</v>
      </c>
      <c r="K19" s="21">
        <f t="shared" si="3"/>
        <v>4.9085506332962894E-2</v>
      </c>
      <c r="L19" s="9">
        <f>'CONTRACTACIO 1r TR 2025'!L19+'CONTRACTACIO 2n TR 2025'!L19+'CONTRACTACIO 3r TR 2025'!L19+'CONTRACTACIO 4t TR 2025'!L19</f>
        <v>356</v>
      </c>
      <c r="M19" s="20">
        <f t="shared" si="4"/>
        <v>0.4823848238482385</v>
      </c>
      <c r="N19" s="13">
        <f>'CONTRACTACIO 1r TR 2025'!N19+'CONTRACTACIO 2n TR 2025'!N19+'CONTRACTACIO 3r TR 2025'!N19+'CONTRACTACIO 4t TR 2025'!N19</f>
        <v>889531.16999999993</v>
      </c>
      <c r="O19" s="13">
        <f>'CONTRACTACIO 1r TR 2025'!O19+'CONTRACTACIO 2n TR 2025'!O19+'CONTRACTACIO 3r TR 2025'!O19+'CONTRACTACIO 4t TR 2025'!O19</f>
        <v>1076332.81</v>
      </c>
      <c r="P19" s="21">
        <f t="shared" si="5"/>
        <v>0.44555458514575236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1</v>
      </c>
      <c r="M20" s="20">
        <f t="shared" si="4"/>
        <v>1.3550135501355014E-3</v>
      </c>
      <c r="N20" s="13">
        <f>'CONTRACTACIO 1r TR 2025'!N20+'CONTRACTACIO 2n TR 2025'!N20+'CONTRACTACIO 3r TR 2025'!N20+'CONTRACTACIO 4t TR 2025'!N20</f>
        <v>110000</v>
      </c>
      <c r="O20" s="13">
        <f>'CONTRACTACIO 1r TR 2025'!O20+'CONTRACTACIO 2n TR 2025'!O20+'CONTRACTACIO 3r TR 2025'!O20+'CONTRACTACIO 4t TR 2025'!O20</f>
        <v>133100</v>
      </c>
      <c r="P20" s="21">
        <f t="shared" si="5"/>
        <v>5.5097563441273929E-2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339</v>
      </c>
      <c r="H21" s="20">
        <f t="shared" si="2"/>
        <v>0.56499999999999995</v>
      </c>
      <c r="I21" s="13">
        <f>'CONTRACTACIO 1r TR 2025'!I21+'CONTRACTACIO 2n TR 2025'!I21+'CONTRACTACIO 3r TR 2025'!I21+'CONTRACTACIO 4t TR 2025'!I21</f>
        <v>561658.94999999995</v>
      </c>
      <c r="J21" s="13">
        <f>'CONTRACTACIO 1r TR 2025'!J21+'CONTRACTACIO 2n TR 2025'!J21+'CONTRACTACIO 3r TR 2025'!J21+'CONTRACTACIO 4t TR 2025'!J21</f>
        <v>674968.42999999993</v>
      </c>
      <c r="K21" s="21">
        <f t="shared" si="3"/>
        <v>7.3908771737074511E-2</v>
      </c>
      <c r="L21" s="9">
        <f>'CONTRACTACIO 1r TR 2025'!L21+'CONTRACTACIO 2n TR 2025'!L21+'CONTRACTACIO 3r TR 2025'!L21+'CONTRACTACIO 4t TR 2025'!L21</f>
        <v>371</v>
      </c>
      <c r="M21" s="20">
        <f t="shared" si="4"/>
        <v>0.50271002710027102</v>
      </c>
      <c r="N21" s="13">
        <f>'CONTRACTACIO 1r TR 2025'!N21+'CONTRACTACIO 2n TR 2025'!N21+'CONTRACTACIO 3r TR 2025'!N21+'CONTRACTACIO 4t TR 2025'!N21</f>
        <v>319462.96999999997</v>
      </c>
      <c r="O21" s="13">
        <f>'CONTRACTACIO 1r TR 2025'!O21+'CONTRACTACIO 2n TR 2025'!O21+'CONTRACTACIO 3r TR 2025'!O21+'CONTRACTACIO 4t TR 2025'!O21</f>
        <v>386164.95999999996</v>
      </c>
      <c r="P21" s="21">
        <f t="shared" si="5"/>
        <v>0.15985535974753573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13</v>
      </c>
      <c r="H24" s="62">
        <f t="shared" si="2"/>
        <v>2.1666666666666667E-2</v>
      </c>
      <c r="I24" s="73">
        <f>'CONTRACTACIO 1r TR 2025'!I24+'CONTRACTACIO 2n TR 2025'!I24+'CONTRACTACIO 3r TR 2025'!I24+'CONTRACTACIO 4t TR 2025'!I24</f>
        <v>7805</v>
      </c>
      <c r="J24" s="74">
        <f>'CONTRACTACIO 1r TR 2025'!J24+'CONTRACTACIO 2n TR 2025'!J24+'CONTRACTACIO 3r TR 2025'!J24+'CONTRACTACIO 4t TR 2025'!J24</f>
        <v>8184.25</v>
      </c>
      <c r="K24" s="63">
        <f t="shared" si="3"/>
        <v>8.961720848027695E-4</v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3</v>
      </c>
      <c r="C27" s="17">
        <f t="shared" si="12"/>
        <v>1</v>
      </c>
      <c r="D27" s="18">
        <f t="shared" si="12"/>
        <v>309435.03000000003</v>
      </c>
      <c r="E27" s="18">
        <f t="shared" si="12"/>
        <v>374416.39</v>
      </c>
      <c r="F27" s="19">
        <f t="shared" si="12"/>
        <v>1</v>
      </c>
      <c r="G27" s="16">
        <f t="shared" si="12"/>
        <v>600</v>
      </c>
      <c r="H27" s="17">
        <f t="shared" si="12"/>
        <v>1</v>
      </c>
      <c r="I27" s="18">
        <f t="shared" si="12"/>
        <v>7793378.4499999993</v>
      </c>
      <c r="J27" s="18">
        <f t="shared" si="12"/>
        <v>9132453.620000001</v>
      </c>
      <c r="K27" s="19">
        <f t="shared" si="12"/>
        <v>1</v>
      </c>
      <c r="L27" s="16">
        <f t="shared" si="12"/>
        <v>738</v>
      </c>
      <c r="M27" s="17">
        <f t="shared" si="12"/>
        <v>1</v>
      </c>
      <c r="N27" s="18">
        <f t="shared" si="12"/>
        <v>1996776.8199999998</v>
      </c>
      <c r="O27" s="18">
        <f t="shared" si="12"/>
        <v>2415714.81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34" t="s">
        <v>60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35" t="s">
        <v>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0" t="s">
        <v>36</v>
      </c>
      <c r="B31" s="130"/>
      <c r="C31" s="130"/>
      <c r="D31" s="130"/>
      <c r="E31" s="130"/>
      <c r="F31" s="130"/>
      <c r="G31" s="130"/>
      <c r="H31" s="13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0" t="s">
        <v>10</v>
      </c>
      <c r="B33" s="163" t="s">
        <v>17</v>
      </c>
      <c r="C33" s="164"/>
      <c r="D33" s="164"/>
      <c r="E33" s="164"/>
      <c r="F33" s="165"/>
      <c r="G33" s="24"/>
      <c r="H33" s="47"/>
      <c r="I33" s="47"/>
      <c r="J33" s="169" t="s">
        <v>15</v>
      </c>
      <c r="K33" s="170"/>
      <c r="L33" s="163" t="s">
        <v>16</v>
      </c>
      <c r="M33" s="164"/>
      <c r="N33" s="164"/>
      <c r="O33" s="164"/>
      <c r="P33" s="165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1"/>
      <c r="B34" s="166"/>
      <c r="C34" s="167"/>
      <c r="D34" s="167"/>
      <c r="E34" s="167"/>
      <c r="F34" s="168"/>
      <c r="G34" s="24"/>
      <c r="J34" s="171"/>
      <c r="K34" s="172"/>
      <c r="L34" s="175"/>
      <c r="M34" s="176"/>
      <c r="N34" s="176"/>
      <c r="O34" s="176"/>
      <c r="P34" s="177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62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73"/>
      <c r="K35" s="174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18</v>
      </c>
      <c r="C36" s="8">
        <f t="shared" ref="C36:C43" si="14">IF(B36,B36/$B$50,"")</f>
        <v>1.3422818791946308E-2</v>
      </c>
      <c r="D36" s="10">
        <f t="shared" ref="D36:D46" si="15">D13+I13+N13+S13+X13+AC13</f>
        <v>5479689.8699999992</v>
      </c>
      <c r="E36" s="11">
        <f t="shared" ref="E36:E46" si="16">E13+J13+O13+T13+Y13+AD13</f>
        <v>6630424.75</v>
      </c>
      <c r="F36" s="21">
        <f t="shared" ref="F36:F43" si="17">IF(E36,E36/$E$50,"")</f>
        <v>0.55612309328070686</v>
      </c>
      <c r="J36" s="158" t="s">
        <v>3</v>
      </c>
      <c r="K36" s="159"/>
      <c r="L36" s="54">
        <f>B27</f>
        <v>3</v>
      </c>
      <c r="M36" s="8">
        <f t="shared" ref="M36:M41" si="18">IF(L36,L36/$L$42,"")</f>
        <v>2.2371364653243847E-3</v>
      </c>
      <c r="N36" s="55">
        <f>D27</f>
        <v>309435.03000000003</v>
      </c>
      <c r="O36" s="55">
        <f>E27</f>
        <v>374416.39</v>
      </c>
      <c r="P36" s="56">
        <f t="shared" ref="P36:P41" si="19">IF(O36,O36/$O$42,"")</f>
        <v>3.1403961108493916E-2</v>
      </c>
    </row>
    <row r="37" spans="1:33" s="24" customFormat="1" ht="30" customHeight="1" x14ac:dyDescent="0.25">
      <c r="A37" s="41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54" t="s">
        <v>1</v>
      </c>
      <c r="K37" s="155"/>
      <c r="L37" s="57">
        <f>G27</f>
        <v>600</v>
      </c>
      <c r="M37" s="8">
        <f t="shared" si="18"/>
        <v>0.44742729306487694</v>
      </c>
      <c r="N37" s="58">
        <f>I27</f>
        <v>7793378.4499999993</v>
      </c>
      <c r="O37" s="58">
        <f>J27</f>
        <v>9132453.620000001</v>
      </c>
      <c r="P37" s="56">
        <f t="shared" si="19"/>
        <v>0.76597933735647761</v>
      </c>
    </row>
    <row r="38" spans="1:33" s="24" customFormat="1" ht="30" customHeight="1" x14ac:dyDescent="0.25">
      <c r="A38" s="41" t="s">
        <v>19</v>
      </c>
      <c r="B38" s="12">
        <f t="shared" si="13"/>
        <v>12</v>
      </c>
      <c r="C38" s="8">
        <f t="shared" si="14"/>
        <v>8.948545861297539E-3</v>
      </c>
      <c r="D38" s="13">
        <f t="shared" si="15"/>
        <v>406966.35</v>
      </c>
      <c r="E38" s="14">
        <f t="shared" si="16"/>
        <v>492429.29000000004</v>
      </c>
      <c r="F38" s="21">
        <f t="shared" si="17"/>
        <v>4.1302225770200061E-2</v>
      </c>
      <c r="J38" s="154" t="s">
        <v>2</v>
      </c>
      <c r="K38" s="155"/>
      <c r="L38" s="57">
        <f>L27</f>
        <v>738</v>
      </c>
      <c r="M38" s="8">
        <f t="shared" si="18"/>
        <v>0.55033557046979864</v>
      </c>
      <c r="N38" s="58">
        <f>N27</f>
        <v>1996776.8199999998</v>
      </c>
      <c r="O38" s="58">
        <f>O27</f>
        <v>2415714.81</v>
      </c>
      <c r="P38" s="56">
        <f t="shared" si="19"/>
        <v>0.20261670153502834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54" t="s">
        <v>34</v>
      </c>
      <c r="K39" s="155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54" t="s">
        <v>5</v>
      </c>
      <c r="K40" s="155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7</v>
      </c>
      <c r="C41" s="8">
        <f t="shared" si="14"/>
        <v>5.219985085756898E-3</v>
      </c>
      <c r="D41" s="13">
        <f t="shared" si="15"/>
        <v>1950275.3499999999</v>
      </c>
      <c r="E41" s="22">
        <f t="shared" si="16"/>
        <v>2072709.22</v>
      </c>
      <c r="F41" s="21">
        <f t="shared" si="17"/>
        <v>0.17384730335682358</v>
      </c>
      <c r="G41" s="24"/>
      <c r="H41" s="24"/>
      <c r="I41" s="24"/>
      <c r="J41" s="154" t="s">
        <v>4</v>
      </c>
      <c r="K41" s="155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580</v>
      </c>
      <c r="C42" s="8">
        <f t="shared" si="14"/>
        <v>0.43251304996271439</v>
      </c>
      <c r="D42" s="13">
        <f t="shared" si="15"/>
        <v>1263731.81</v>
      </c>
      <c r="E42" s="14">
        <f t="shared" si="16"/>
        <v>1524603.92</v>
      </c>
      <c r="F42" s="21">
        <f t="shared" si="17"/>
        <v>0.12787528401077039</v>
      </c>
      <c r="G42" s="24"/>
      <c r="H42" s="24"/>
      <c r="I42" s="24"/>
      <c r="J42" s="156" t="s">
        <v>0</v>
      </c>
      <c r="K42" s="157"/>
      <c r="L42" s="79">
        <f>SUM(L36:L41)</f>
        <v>1341</v>
      </c>
      <c r="M42" s="17">
        <f>SUM(M36:M41)</f>
        <v>1</v>
      </c>
      <c r="N42" s="80">
        <f>SUM(N36:N41)</f>
        <v>10099590.299999999</v>
      </c>
      <c r="O42" s="81">
        <f>SUM(O36:O41)</f>
        <v>11922584.820000002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1</v>
      </c>
      <c r="C43" s="8">
        <f t="shared" si="14"/>
        <v>7.4571215510812821E-4</v>
      </c>
      <c r="D43" s="13">
        <f t="shared" si="15"/>
        <v>110000</v>
      </c>
      <c r="E43" s="14">
        <f t="shared" si="16"/>
        <v>133100</v>
      </c>
      <c r="F43" s="21">
        <f t="shared" si="17"/>
        <v>1.1163686567087891E-2</v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710</v>
      </c>
      <c r="C44" s="8">
        <f t="shared" ref="C44:C49" si="20">IF(B44,B44/$B$50,"")</f>
        <v>0.5294556301267711</v>
      </c>
      <c r="D44" s="13">
        <f t="shared" si="15"/>
        <v>881121.91999999993</v>
      </c>
      <c r="E44" s="14">
        <f t="shared" si="16"/>
        <v>1061133.3899999999</v>
      </c>
      <c r="F44" s="21">
        <f t="shared" ref="F44:F49" si="21">IF(E44,E44/$E$50,"")</f>
        <v>8.9001957714736554E-2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13</v>
      </c>
      <c r="C47" s="8">
        <f t="shared" si="20"/>
        <v>9.6942580164056675E-3</v>
      </c>
      <c r="D47" s="13">
        <f t="shared" ref="D47" si="23">D24+I24+N24+S24+X24+AC24</f>
        <v>7805</v>
      </c>
      <c r="E47" s="14">
        <f t="shared" ref="E47" si="24">E24+J24+O24+T24+Y24+AD24</f>
        <v>8184.25</v>
      </c>
      <c r="F47" s="21">
        <f t="shared" si="21"/>
        <v>6.8644929967459861E-4</v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1341</v>
      </c>
      <c r="C50" s="17">
        <f>SUM(C36:C49)</f>
        <v>1</v>
      </c>
      <c r="D50" s="18">
        <f>SUM(D36:D49)</f>
        <v>10099590.299999999</v>
      </c>
      <c r="E50" s="18">
        <f>SUM(E36:E49)</f>
        <v>11922584.82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</mergeCells>
  <hyperlinks>
    <hyperlink ref="A30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c523da-d425-4f99-a8e5-5c2e3b2a633d">
      <Terms xmlns="http://schemas.microsoft.com/office/infopath/2007/PartnerControls"/>
    </lcf76f155ced4ddcb4097134ff3c332f>
    <TaxCatchAll xmlns="fe2c56db-766c-4c36-b3e5-267db87031a2" xsi:nil="true"/>
  </documentManagement>
</p:properties>
</file>

<file path=customXml/itemProps1.xml><?xml version="1.0" encoding="utf-8"?>
<ds:datastoreItem xmlns:ds="http://schemas.openxmlformats.org/officeDocument/2006/customXml" ds:itemID="{ED82FB43-894A-4FB6-B337-87CC1905E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3622D3-4571-4A83-B8D2-0F2CD2F8C2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DCBB3-BBF5-4BDA-8267-A5A35EAC36E1}">
  <ds:schemaRefs>
    <ds:schemaRef ds:uri="http://schemas.microsoft.com/office/2006/metadata/properties"/>
    <ds:schemaRef ds:uri="http://schemas.microsoft.com/office/infopath/2007/PartnerControls"/>
    <ds:schemaRef ds:uri="0cc523da-d425-4f99-a8e5-5c2e3b2a633d"/>
    <ds:schemaRef ds:uri="fe2c56db-766c-4c36-b3e5-267db8703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2025-10-31T10:21:07Z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