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63" windowHeight="12580" tabRatio="700" firstSheet="1" activeTab="4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C20" i="1" s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21" i="6"/>
  <c r="P24" i="6"/>
  <c r="M14" i="6"/>
  <c r="M16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6" i="5"/>
  <c r="M17" i="5"/>
  <c r="M18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C24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8" i="1"/>
  <c r="P17" i="1"/>
  <c r="P16" i="1"/>
  <c r="P15" i="1"/>
  <c r="P14" i="1"/>
  <c r="M24" i="1"/>
  <c r="M21" i="1"/>
  <c r="M18" i="1"/>
  <c r="M17" i="1"/>
  <c r="M16" i="1"/>
  <c r="M15" i="1"/>
  <c r="M14" i="1"/>
  <c r="K19" i="1"/>
  <c r="H21" i="1"/>
  <c r="H19" i="1"/>
  <c r="H17" i="1"/>
  <c r="C24" i="1"/>
  <c r="C21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R13" i="1"/>
  <c r="M13" i="1"/>
  <c r="F14" i="1"/>
  <c r="F15" i="1"/>
  <c r="F16" i="1"/>
  <c r="F17" i="1"/>
  <c r="F18" i="1"/>
  <c r="F19" i="1"/>
  <c r="F21" i="1"/>
  <c r="O39" i="1"/>
  <c r="P39" i="1" s="1"/>
  <c r="N37" i="1"/>
  <c r="M19" i="6" l="1"/>
  <c r="M15" i="6"/>
  <c r="P18" i="6"/>
  <c r="P20" i="6"/>
  <c r="M20" i="6"/>
  <c r="M15" i="5"/>
  <c r="M19" i="5"/>
  <c r="P20" i="5"/>
  <c r="M20" i="5"/>
  <c r="P13" i="1"/>
  <c r="P19" i="1"/>
  <c r="O37" i="4"/>
  <c r="M19" i="1"/>
  <c r="K18" i="1"/>
  <c r="H15" i="1"/>
  <c r="K16" i="6"/>
  <c r="P16" i="5"/>
  <c r="F13" i="4"/>
  <c r="Z15" i="7"/>
  <c r="Z13" i="7"/>
  <c r="Z18" i="7"/>
  <c r="O39" i="4"/>
  <c r="AE23" i="4"/>
  <c r="AE22" i="4"/>
  <c r="AE15" i="4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3" i="4"/>
  <c r="U22" i="4"/>
  <c r="P24" i="7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P25" i="1"/>
  <c r="Z25" i="1"/>
  <c r="U25" i="1"/>
  <c r="B46" i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M25" i="5" l="1"/>
  <c r="M25" i="6"/>
  <c r="AE25" i="4"/>
  <c r="F41" i="1"/>
  <c r="U25" i="4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6" i="6" l="1"/>
  <c r="P40" i="6" s="1"/>
  <c r="P35" i="5"/>
  <c r="P34" i="5"/>
  <c r="P36" i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5" l="1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<sst xmlns="http://schemas.openxmlformats.org/spreadsheetml/2006/main" count="465" uniqueCount="65">
  <si>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CONTRACTACIÓ  TRIMESTRAL</t>
  </si>
  <si>
    <t xml:space="preserve">PRIMER TRIMESTRE:     </t>
  </si>
  <si>
    <t>1 de gener a 31 de març de 2020</t>
  </si>
  <si>
    <t>Dades extretes a</t>
  </si>
  <si>
    <t xml:space="preserve">ENS:    </t>
  </si>
  <si>
    <t>TIPUS DE CONTRACTES</t>
  </si>
  <si>
    <t>Procediment d'adjudicació</t>
  </si>
  <si>
    <t>Obres</t>
  </si>
  <si>
    <t>Serveis</t>
  </si>
  <si>
    <t>Subministraments</t>
  </si>
  <si>
    <t>Concessions de Serveis</t>
  </si>
  <si>
    <t>Privats de l'Administració</t>
  </si>
  <si>
    <t>Administratius especials</t>
  </si>
  <si>
    <t>Nombre</t>
  </si>
  <si>
    <t>% total contractes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</si>
  <si>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</si>
  <si>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</si>
  <si>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 xml:space="preserve">% total Preu </t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</si>
  <si>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</si>
  <si>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</si>
  <si>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</si>
  <si>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t>Obert</t>
  </si>
  <si>
    <t>Obert simplificat</t>
  </si>
  <si>
    <t>Obert simplificat abreujat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</si>
  <si>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</si>
  <si>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</si>
  <si>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</si>
  <si>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</si>
  <si>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</si>
  <si>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</si>
  <si>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Concurs de Projectes</t>
  </si>
  <si>
    <t>Designació de Formadors
     (art. 310 LCSP)</t>
  </si>
  <si>
    <t>Tramitació d'Emergència
     (art. 120 LCSP)</t>
  </si>
  <si>
    <t>Total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</si>
  <si>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</si>
  <si>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https://w123.bcn.cat/APPS/egaseta/cercaAvancada.do?reqCode=downloadFile&amp;publicacionsId=19302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</si>
  <si>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</si>
  <si>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TOTALS per procediment</t>
  </si>
  <si>
    <t>Tipus de contracte</t>
  </si>
  <si>
    <t>TOTALS per tipus contracte</t>
  </si>
  <si>
    <t>Nombre Total Contractes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</si>
  <si>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</si>
  <si>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</si>
  <si>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% total import</t>
  </si>
  <si>
    <t>Menors dins Autorització Genèrica de despesa</t>
  </si>
  <si>
    <t xml:space="preserve">SEGON TRIMESTRE:     </t>
  </si>
  <si>
    <t>1 d'abril a 30 de juny de 2020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</si>
  <si>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</si>
  <si>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</si>
  <si>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>* Menors derivats Autorització Genèrica de despesa</t>
  </si>
  <si>
    <t xml:space="preserve">TERCER TRIMESTRE:     </t>
  </si>
  <si>
    <t>1 de juliol a 30 de setembre de 2020</t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</si>
  <si>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</si>
  <si>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</si>
  <si>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 xml:space="preserve">QUART TRIMESTRE:     </t>
  </si>
  <si>
    <t>1 d'octubre a 31 de desembre de 2020</t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</si>
  <si>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</si>
  <si>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</si>
  <si>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>RESUM DE LA CONTRACTACIÓ  ANUAL</t>
  </si>
  <si>
    <t>ANY 2020</t>
  </si>
  <si>
    <t>1 de gener a 31 de desembre de 2020</t>
  </si>
  <si>
    <t>Preu net
(sense IVA)</t>
  </si>
  <si>
    <t>Total preu
(amb IVA)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</si>
  <si>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</si>
  <si>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>TRACTAMENT I SELECCIÓ DE RESIDUS,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</si>
</sst>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6" fillId="2" borderId="0" xfId="0" applyFont="1" applyFill="1" applyAlignment="1" applyProtection="1">
      <alignment vertical="center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E0-4CDC-9801-059FA3D4C1C5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E0-4CDC-9801-059FA3D4C1C5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E0-4CDC-9801-059FA3D4C1C5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E0-4CDC-9801-059FA3D4C1C5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E0-4CDC-9801-059FA3D4C1C5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E0-4CDC-9801-059FA3D4C1C5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E0-4CDC-9801-059FA3D4C1C5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E0-4CDC-9801-059FA3D4C1C5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E0-4CDC-9801-059FA3D4C1C5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E0-4CDC-9801-059FA3D4C1C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36</c:v>
                </c:pt>
                <c:pt idx="1">
                  <c:v>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337</c:v>
                </c:pt>
                <c:pt idx="7">
                  <c:v>1547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DE0-4CDC-9801-059FA3D4C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5F-4ACB-BF75-E72EAB1987D0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F-4ACB-BF75-E72EAB1987D0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5F-4ACB-BF75-E72EAB1987D0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5F-4ACB-BF75-E72EAB1987D0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F-4ACB-BF75-E72EAB1987D0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F-4ACB-BF75-E72EAB1987D0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5F-4ACB-BF75-E72EAB1987D0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5F-4ACB-BF75-E72EAB1987D0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5F-4ACB-BF75-E72EAB1987D0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5F-4ACB-BF75-E72EAB1987D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9961624.8200000003</c:v>
                </c:pt>
                <c:pt idx="1">
                  <c:v>9075</c:v>
                </c:pt>
                <c:pt idx="2">
                  <c:v>202206.31</c:v>
                </c:pt>
                <c:pt idx="3">
                  <c:v>0</c:v>
                </c:pt>
                <c:pt idx="4">
                  <c:v>0</c:v>
                </c:pt>
                <c:pt idx="5">
                  <c:v>3995687.79</c:v>
                </c:pt>
                <c:pt idx="6">
                  <c:v>109778.76999999999</c:v>
                </c:pt>
                <c:pt idx="7">
                  <c:v>2600449.9500000002</c:v>
                </c:pt>
                <c:pt idx="8">
                  <c:v>0</c:v>
                </c:pt>
                <c:pt idx="9">
                  <c:v>0</c:v>
                </c:pt>
                <c:pt idx="10">
                  <c:v>54871.08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05F-4ACB-BF75-E72EAB1987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53-4C75-B766-A6E6B6465D1D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53-4C75-B766-A6E6B6465D1D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53-4C75-B766-A6E6B6465D1D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53-4C75-B766-A6E6B6465D1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8</c:v>
                </c:pt>
                <c:pt idx="1">
                  <c:v>805</c:v>
                </c:pt>
                <c:pt idx="2">
                  <c:v>1130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53-4C75-B766-A6E6B6465D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1-4214-BBB1-8448DE89AC0B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1-4214-BBB1-8448DE89AC0B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1-4214-BBB1-8448DE89AC0B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1-4214-BBB1-8448DE89AC0B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1-4214-BBB1-8448DE89AC0B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1-4214-BBB1-8448DE89AC0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32435.120000000003</c:v>
                </c:pt>
                <c:pt idx="1">
                  <c:v>11899373.710000001</c:v>
                </c:pt>
                <c:pt idx="2">
                  <c:v>5001884.8899999997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341-4214-BBB1-8448DE89AC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pane ySplit="1" topLeftCell="A2" activePane="bottomLeft" state="frozen"/>
      <selection pane="bottomLeft" activeCell="A19" sqref="A19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3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">
      <c r="B4" s="26"/>
      <c r="H4" s="26"/>
      <c r="N4" s="26"/>
    </row>
    <row r="5" spans="1:31" s="25" customFormat="1" ht="30.8" customHeight="1" x14ac:dyDescent="0.3">
      <c r="A5" s="28" t="s">
        <v>0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1</v>
      </c>
      <c r="B7" s="31" t="s">
        <v>2</v>
      </c>
      <c r="C7" s="32"/>
      <c r="D7" s="32"/>
      <c r="E7" s="32"/>
      <c r="F7" s="32"/>
      <c r="G7" s="33"/>
      <c r="H7" s="73"/>
      <c r="I7" s="88" t="s">
        <v>3</v>
      </c>
      <c r="J7" s="89">
        <v>43978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4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06" t="s">
        <v>5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29.95" customHeight="1" thickBot="1" x14ac:dyDescent="0.35">
      <c r="A11" s="141" t="s">
        <v>6</v>
      </c>
      <c r="B11" s="109" t="s">
        <v>7</v>
      </c>
      <c r="C11" s="110"/>
      <c r="D11" s="110"/>
      <c r="E11" s="110"/>
      <c r="F11" s="111"/>
      <c r="G11" s="112" t="s">
        <v>8</v>
      </c>
      <c r="H11" s="113"/>
      <c r="I11" s="113"/>
      <c r="J11" s="113"/>
      <c r="K11" s="114"/>
      <c r="L11" s="127" t="s">
        <v>9</v>
      </c>
      <c r="M11" s="128"/>
      <c r="N11" s="128"/>
      <c r="O11" s="128"/>
      <c r="P11" s="128"/>
      <c r="Q11" s="115" t="s">
        <v>10</v>
      </c>
      <c r="R11" s="116"/>
      <c r="S11" s="116"/>
      <c r="T11" s="116"/>
      <c r="U11" s="117"/>
      <c r="V11" s="121" t="s">
        <v>11</v>
      </c>
      <c r="W11" s="122"/>
      <c r="X11" s="122"/>
      <c r="Y11" s="122"/>
      <c r="Z11" s="123"/>
      <c r="AA11" s="118" t="s">
        <v>12</v>
      </c>
      <c r="AB11" s="119"/>
      <c r="AC11" s="119"/>
      <c r="AD11" s="119"/>
      <c r="AE11" s="120"/>
    </row>
    <row r="12" spans="1:31" ht="38.950000000000003" customHeight="1" thickBot="1" x14ac:dyDescent="0.35">
      <c r="A12" s="142"/>
      <c r="B12" s="34" t="s">
        <v>13</v>
      </c>
      <c r="C12" s="35" t="s">
        <v>14</v>
      </c>
      <c r="D12" s="36" t="s">
        <v>15</v>
      </c>
      <c r="E12" s="37" t="s">
        <v>16</v>
      </c>
      <c r="F12" s="38" t="s">
        <v>17</v>
      </c>
      <c r="G12" s="39" t="s">
        <v>13</v>
      </c>
      <c r="H12" s="35" t="s">
        <v>14</v>
      </c>
      <c r="I12" s="36" t="s">
        <v>15</v>
      </c>
      <c r="J12" s="37" t="s">
        <v>18</v>
      </c>
      <c r="K12" s="38" t="s">
        <v>17</v>
      </c>
      <c r="L12" s="39" t="s">
        <v>13</v>
      </c>
      <c r="M12" s="35" t="s">
        <v>14</v>
      </c>
      <c r="N12" s="36" t="s">
        <v>15</v>
      </c>
      <c r="O12" s="37" t="s">
        <v>19</v>
      </c>
      <c r="P12" s="38" t="s">
        <v>17</v>
      </c>
      <c r="Q12" s="39" t="s">
        <v>13</v>
      </c>
      <c r="R12" s="35" t="s">
        <v>14</v>
      </c>
      <c r="S12" s="36" t="s">
        <v>20</v>
      </c>
      <c r="T12" s="37" t="s">
        <v>18</v>
      </c>
      <c r="U12" s="40" t="s">
        <v>17</v>
      </c>
      <c r="V12" s="34" t="s">
        <v>13</v>
      </c>
      <c r="W12" s="35" t="s">
        <v>14</v>
      </c>
      <c r="X12" s="36" t="s">
        <v>20</v>
      </c>
      <c r="Y12" s="37" t="s">
        <v>18</v>
      </c>
      <c r="Z12" s="38" t="s">
        <v>17</v>
      </c>
      <c r="AA12" s="34" t="s">
        <v>13</v>
      </c>
      <c r="AB12" s="35" t="s">
        <v>14</v>
      </c>
      <c r="AC12" s="36" t="s">
        <v>20</v>
      </c>
      <c r="AD12" s="37" t="s">
        <v>18</v>
      </c>
      <c r="AE12" s="38" t="s">
        <v>17</v>
      </c>
    </row>
    <row r="13" spans="1:31" s="42" customFormat="1" ht="36" customHeight="1" x14ac:dyDescent="0.3">
      <c r="A13" s="41" t="s">
        <v>21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7</v>
      </c>
      <c r="H13" s="20">
        <f t="shared" ref="H13:H24" si="2">IF(G13,G13/$G$25,"")</f>
        <v>2.4221453287197232E-2</v>
      </c>
      <c r="I13" s="4">
        <v>802905.56</v>
      </c>
      <c r="J13" s="5">
        <v>959730.94</v>
      </c>
      <c r="K13" s="21">
        <f t="shared" ref="K13:K24" si="3">IF(J13,J13/$J$25,"")</f>
        <v>0.51083697698136976</v>
      </c>
      <c r="L13" s="1">
        <v>4</v>
      </c>
      <c r="M13" s="20">
        <f t="shared" ref="M13:M24" si="4">IF(L13,L13/$L$25,"")</f>
        <v>1.5384615384615385E-2</v>
      </c>
      <c r="N13" s="4">
        <v>549237.85</v>
      </c>
      <c r="O13" s="5">
        <v>664577.80000000005</v>
      </c>
      <c r="P13" s="21">
        <f t="shared" ref="P13:P24" si="5">IF(O13,O13/$O$25,"")</f>
        <v>0.65128533975543423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22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23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1.0380622837370242E-2</v>
      </c>
      <c r="I15" s="6">
        <v>65598.62</v>
      </c>
      <c r="J15" s="7">
        <v>78758.48</v>
      </c>
      <c r="K15" s="21">
        <f t="shared" si="3"/>
        <v>4.1920857354924568E-2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24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25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6"/>
      <c r="Y17" s="96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26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2</v>
      </c>
      <c r="H18" s="67">
        <f t="shared" si="2"/>
        <v>6.920415224913495E-3</v>
      </c>
      <c r="I18" s="70">
        <v>67523.05</v>
      </c>
      <c r="J18" s="71">
        <v>76023.850000000006</v>
      </c>
      <c r="K18" s="68">
        <f t="shared" si="3"/>
        <v>4.0465293025235917E-2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27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3.8461538461538464E-3</v>
      </c>
      <c r="N19" s="6">
        <v>1297.5</v>
      </c>
      <c r="O19" s="7">
        <v>1569.98</v>
      </c>
      <c r="P19" s="21">
        <f t="shared" si="5"/>
        <v>1.5385782638379383E-3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28</v>
      </c>
      <c r="B20" s="69">
        <v>5</v>
      </c>
      <c r="C20" s="67">
        <f t="shared" si="0"/>
        <v>1</v>
      </c>
      <c r="D20" s="70">
        <v>9514.0400000000009</v>
      </c>
      <c r="E20" s="71">
        <v>11511.99</v>
      </c>
      <c r="F20" s="21">
        <f t="shared" si="1"/>
        <v>1</v>
      </c>
      <c r="G20" s="69">
        <v>277</v>
      </c>
      <c r="H20" s="67">
        <f t="shared" si="2"/>
        <v>0.95847750865051906</v>
      </c>
      <c r="I20" s="70">
        <v>635558.01</v>
      </c>
      <c r="J20" s="71">
        <v>764228.84</v>
      </c>
      <c r="K20" s="68">
        <f t="shared" si="3"/>
        <v>0.40677687263846979</v>
      </c>
      <c r="L20" s="69">
        <v>255</v>
      </c>
      <c r="M20" s="67">
        <f t="shared" si="4"/>
        <v>0.98076923076923073</v>
      </c>
      <c r="N20" s="70">
        <v>292794.81</v>
      </c>
      <c r="O20" s="71">
        <v>354261.8</v>
      </c>
      <c r="P20" s="68">
        <f t="shared" si="5"/>
        <v>0.34717608198072775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93" t="s">
        <v>29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5"/>
      <c r="J21" s="95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7"/>
      <c r="Y21" s="9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30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5"/>
      <c r="J22" s="95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7"/>
      <c r="Y22" s="98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2" t="s">
        <v>31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5"/>
      <c r="J23" s="95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7"/>
      <c r="Y23" s="98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4" t="s">
        <v>32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.049999999999997" customHeight="1" thickBot="1" x14ac:dyDescent="0.35">
      <c r="A25" s="82" t="s">
        <v>33</v>
      </c>
      <c r="B25" s="16">
        <f t="shared" ref="B25:AE25" si="12">SUM(B13:B24)</f>
        <v>5</v>
      </c>
      <c r="C25" s="17">
        <f t="shared" si="12"/>
        <v>1</v>
      </c>
      <c r="D25" s="18">
        <f t="shared" si="12"/>
        <v>9514.0400000000009</v>
      </c>
      <c r="E25" s="18">
        <f t="shared" si="12"/>
        <v>11511.99</v>
      </c>
      <c r="F25" s="19">
        <f t="shared" si="12"/>
        <v>1</v>
      </c>
      <c r="G25" s="16">
        <f t="shared" si="12"/>
        <v>289</v>
      </c>
      <c r="H25" s="17">
        <f t="shared" si="12"/>
        <v>1</v>
      </c>
      <c r="I25" s="18">
        <f t="shared" si="12"/>
        <v>1571585.2400000002</v>
      </c>
      <c r="J25" s="18">
        <f t="shared" si="12"/>
        <v>1878742.1099999999</v>
      </c>
      <c r="K25" s="19">
        <f t="shared" si="12"/>
        <v>1</v>
      </c>
      <c r="L25" s="16">
        <f t="shared" si="12"/>
        <v>260</v>
      </c>
      <c r="M25" s="17">
        <f t="shared" si="12"/>
        <v>1</v>
      </c>
      <c r="N25" s="18">
        <f t="shared" si="12"/>
        <v>843330.15999999992</v>
      </c>
      <c r="O25" s="18">
        <f t="shared" si="12"/>
        <v>1020409.5800000001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4" hidden="1" customHeight="1" x14ac:dyDescent="0.3">
      <c r="A27" s="147" t="s">
        <v>34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48" t="s">
        <v>35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43" t="s">
        <v>36</v>
      </c>
      <c r="B29" s="143"/>
      <c r="C29" s="143"/>
      <c r="D29" s="143"/>
      <c r="E29" s="143"/>
      <c r="F29" s="143"/>
      <c r="G29" s="143"/>
      <c r="H29" s="143"/>
      <c r="I29" s="50"/>
      <c r="J29" s="50"/>
      <c r="K29" s="50"/>
      <c r="L29" s="99"/>
      <c r="M29" s="51"/>
      <c r="N29" s="47"/>
      <c r="O29" s="47"/>
      <c r="P29" s="50"/>
      <c r="Q29" s="50"/>
      <c r="R29" s="99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99"/>
      <c r="B30" s="99"/>
      <c r="C30" s="99"/>
      <c r="D30" s="99"/>
      <c r="E30" s="99"/>
      <c r="F30" s="99"/>
      <c r="G30" s="52"/>
      <c r="H30" s="52"/>
      <c r="I30" s="50"/>
      <c r="J30" s="50"/>
      <c r="K30" s="50"/>
      <c r="L30" s="99"/>
      <c r="M30" s="51"/>
      <c r="N30" s="47"/>
      <c r="O30" s="47"/>
      <c r="P30" s="50"/>
      <c r="Q30" s="50"/>
      <c r="R30" s="99"/>
      <c r="S30" s="47"/>
      <c r="T30" s="47"/>
      <c r="U30" s="47"/>
      <c r="V30" s="50"/>
      <c r="W30" s="50"/>
      <c r="X30" s="99"/>
      <c r="Y30" s="49"/>
      <c r="Z30" s="49"/>
      <c r="AA30" s="49"/>
      <c r="AB30" s="49"/>
      <c r="AC30" s="50"/>
      <c r="AD30" s="50"/>
      <c r="AE30" s="99"/>
    </row>
    <row r="31" spans="1:31" s="55" customFormat="1" ht="18" customHeight="1" x14ac:dyDescent="0.3">
      <c r="A31" s="124" t="s">
        <v>6</v>
      </c>
      <c r="B31" s="129" t="s">
        <v>37</v>
      </c>
      <c r="C31" s="130"/>
      <c r="D31" s="130"/>
      <c r="E31" s="130"/>
      <c r="F31" s="131"/>
      <c r="G31" s="25"/>
      <c r="J31" s="135" t="s">
        <v>38</v>
      </c>
      <c r="K31" s="136"/>
      <c r="L31" s="129" t="s">
        <v>39</v>
      </c>
      <c r="M31" s="130"/>
      <c r="N31" s="130"/>
      <c r="O31" s="130"/>
      <c r="P31" s="131"/>
      <c r="Q31" s="50"/>
      <c r="R31" s="99"/>
      <c r="S31" s="47"/>
      <c r="T31" s="47"/>
      <c r="U31" s="47"/>
      <c r="V31" s="50"/>
      <c r="W31" s="50"/>
      <c r="X31" s="99"/>
      <c r="AC31" s="50"/>
      <c r="AD31" s="50"/>
      <c r="AE31" s="99"/>
    </row>
    <row r="32" spans="1:31" s="55" customFormat="1" ht="18" customHeight="1" thickBot="1" x14ac:dyDescent="0.35">
      <c r="A32" s="125"/>
      <c r="B32" s="144"/>
      <c r="C32" s="145"/>
      <c r="D32" s="145"/>
      <c r="E32" s="145"/>
      <c r="F32" s="146"/>
      <c r="G32" s="25"/>
      <c r="J32" s="137"/>
      <c r="K32" s="138"/>
      <c r="L32" s="132"/>
      <c r="M32" s="133"/>
      <c r="N32" s="133"/>
      <c r="O32" s="133"/>
      <c r="P32" s="134"/>
      <c r="Q32" s="50"/>
      <c r="R32" s="99"/>
      <c r="S32" s="47"/>
      <c r="T32" s="47"/>
      <c r="U32" s="47"/>
      <c r="V32" s="50"/>
      <c r="W32" s="50"/>
      <c r="X32" s="99"/>
      <c r="AC32" s="50"/>
      <c r="AD32" s="50"/>
      <c r="AE32" s="99"/>
    </row>
    <row r="33" spans="1:33" s="25" customFormat="1" ht="47.45" customHeight="1" thickBot="1" x14ac:dyDescent="0.35">
      <c r="A33" s="126"/>
      <c r="B33" s="56" t="s">
        <v>40</v>
      </c>
      <c r="C33" s="35" t="s">
        <v>14</v>
      </c>
      <c r="D33" s="36" t="s">
        <v>41</v>
      </c>
      <c r="E33" s="37" t="s">
        <v>42</v>
      </c>
      <c r="F33" s="57" t="s">
        <v>43</v>
      </c>
      <c r="J33" s="139"/>
      <c r="K33" s="140"/>
      <c r="L33" s="56" t="s">
        <v>40</v>
      </c>
      <c r="M33" s="35" t="s">
        <v>14</v>
      </c>
      <c r="N33" s="36" t="s">
        <v>41</v>
      </c>
      <c r="O33" s="37" t="s">
        <v>42</v>
      </c>
      <c r="P33" s="57" t="s">
        <v>43</v>
      </c>
    </row>
    <row r="34" spans="1:33" s="25" customFormat="1" ht="29.95" customHeight="1" x14ac:dyDescent="0.3">
      <c r="A34" s="41" t="s">
        <v>21</v>
      </c>
      <c r="B34" s="9">
        <f t="shared" ref="B34:B45" si="13">B13+G13+L13+Q13+AA13+V13</f>
        <v>11</v>
      </c>
      <c r="C34" s="8">
        <f t="shared" ref="C34:C43" si="14">IF(B34,B34/$B$46,"")</f>
        <v>1.9855595667870037E-2</v>
      </c>
      <c r="D34" s="10">
        <f t="shared" ref="D34:D45" si="15">D13+I13+N13+S13+AC13+X13</f>
        <v>1352143.4100000001</v>
      </c>
      <c r="E34" s="11">
        <f t="shared" ref="E34:E45" si="16">E13+J13+O13+T13+AD13+Y13</f>
        <v>1624308.74</v>
      </c>
      <c r="F34" s="21">
        <f t="shared" ref="F34:F43" si="17">IF(E34,E34/$E$46,"")</f>
        <v>0.55805442283184026</v>
      </c>
      <c r="J34" s="104" t="s">
        <v>7</v>
      </c>
      <c r="K34" s="105"/>
      <c r="L34" s="58">
        <f>B25</f>
        <v>5</v>
      </c>
      <c r="M34" s="8">
        <f t="shared" ref="M34:M39" si="18">IF(L34,L34/$L$40,"")</f>
        <v>9.0252707581227436E-3</v>
      </c>
      <c r="N34" s="59">
        <f>D25</f>
        <v>9514.0400000000009</v>
      </c>
      <c r="O34" s="59">
        <f>E25</f>
        <v>11511.99</v>
      </c>
      <c r="P34" s="60">
        <f t="shared" ref="P34:P39" si="19">IF(O34,O34/$O$40,"")</f>
        <v>3.9551082727634131E-3</v>
      </c>
    </row>
    <row r="35" spans="1:33" s="25" customFormat="1" ht="29.95" customHeight="1" x14ac:dyDescent="0.3">
      <c r="A35" s="43" t="s">
        <v>22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0" t="s">
        <v>8</v>
      </c>
      <c r="K35" s="101"/>
      <c r="L35" s="61">
        <f>G25</f>
        <v>289</v>
      </c>
      <c r="M35" s="8">
        <f t="shared" si="18"/>
        <v>0.52166064981949456</v>
      </c>
      <c r="N35" s="62">
        <f>I25</f>
        <v>1571585.2400000002</v>
      </c>
      <c r="O35" s="62">
        <f>J25</f>
        <v>1878742.1099999999</v>
      </c>
      <c r="P35" s="60">
        <f t="shared" si="19"/>
        <v>0.64546863415013311</v>
      </c>
    </row>
    <row r="36" spans="1:33" ht="29.95" customHeight="1" x14ac:dyDescent="0.3">
      <c r="A36" s="43" t="s">
        <v>23</v>
      </c>
      <c r="B36" s="12">
        <f t="shared" si="13"/>
        <v>3</v>
      </c>
      <c r="C36" s="8">
        <f t="shared" si="14"/>
        <v>5.415162454873646E-3</v>
      </c>
      <c r="D36" s="13">
        <f t="shared" si="15"/>
        <v>65598.62</v>
      </c>
      <c r="E36" s="14">
        <f t="shared" si="16"/>
        <v>78758.48</v>
      </c>
      <c r="F36" s="21">
        <f t="shared" si="17"/>
        <v>2.7058598539285723E-2</v>
      </c>
      <c r="G36" s="25"/>
      <c r="J36" s="100" t="s">
        <v>9</v>
      </c>
      <c r="K36" s="101"/>
      <c r="L36" s="61">
        <f>L25</f>
        <v>260</v>
      </c>
      <c r="M36" s="8">
        <f t="shared" si="18"/>
        <v>0.46931407942238268</v>
      </c>
      <c r="N36" s="62">
        <f>N25</f>
        <v>843330.15999999992</v>
      </c>
      <c r="O36" s="62">
        <f>O25</f>
        <v>1020409.5800000001</v>
      </c>
      <c r="P36" s="60">
        <f t="shared" si="19"/>
        <v>0.35057625757710359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24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0" t="s">
        <v>10</v>
      </c>
      <c r="K37" s="101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25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0" t="s">
        <v>11</v>
      </c>
      <c r="K38" s="101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26</v>
      </c>
      <c r="B39" s="15">
        <f t="shared" si="13"/>
        <v>2</v>
      </c>
      <c r="C39" s="8">
        <f t="shared" si="14"/>
        <v>3.6101083032490976E-3</v>
      </c>
      <c r="D39" s="13">
        <f t="shared" si="15"/>
        <v>67523.05</v>
      </c>
      <c r="E39" s="22">
        <f t="shared" si="16"/>
        <v>76023.850000000006</v>
      </c>
      <c r="F39" s="21">
        <f t="shared" si="17"/>
        <v>2.6119077419483935E-2</v>
      </c>
      <c r="G39" s="25"/>
      <c r="J39" s="100" t="s">
        <v>12</v>
      </c>
      <c r="K39" s="101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27</v>
      </c>
      <c r="B40" s="12">
        <f t="shared" si="13"/>
        <v>1</v>
      </c>
      <c r="C40" s="8">
        <f t="shared" si="14"/>
        <v>1.8050541516245488E-3</v>
      </c>
      <c r="D40" s="13">
        <f t="shared" si="15"/>
        <v>1297.5</v>
      </c>
      <c r="E40" s="23">
        <f t="shared" si="16"/>
        <v>1569.98</v>
      </c>
      <c r="F40" s="21">
        <f t="shared" si="17"/>
        <v>5.3938900972578196E-4</v>
      </c>
      <c r="G40" s="25"/>
      <c r="J40" s="102" t="s">
        <v>33</v>
      </c>
      <c r="K40" s="103"/>
      <c r="L40" s="83">
        <f>SUM(L34:L39)</f>
        <v>554</v>
      </c>
      <c r="M40" s="17">
        <f>SUM(M34:M39)</f>
        <v>1</v>
      </c>
      <c r="N40" s="84">
        <f>SUM(N34:N39)</f>
        <v>2424429.4400000004</v>
      </c>
      <c r="O40" s="85">
        <f>SUM(O34:O39)</f>
        <v>2910663.6799999997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28</v>
      </c>
      <c r="B41" s="12">
        <f t="shared" si="13"/>
        <v>537</v>
      </c>
      <c r="C41" s="8">
        <f t="shared" si="14"/>
        <v>0.96931407942238268</v>
      </c>
      <c r="D41" s="13">
        <f t="shared" si="15"/>
        <v>937866.8600000001</v>
      </c>
      <c r="E41" s="23">
        <f t="shared" si="16"/>
        <v>1130002.6299999999</v>
      </c>
      <c r="F41" s="21">
        <f t="shared" si="17"/>
        <v>0.38822851219966437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93" t="s">
        <v>44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99"/>
      <c r="M42" s="51"/>
      <c r="N42" s="47"/>
      <c r="O42" s="47"/>
      <c r="P42" s="50"/>
      <c r="Q42" s="50"/>
      <c r="R42" s="99"/>
      <c r="S42" s="47"/>
      <c r="T42" s="47"/>
      <c r="U42" s="47"/>
      <c r="V42" s="50"/>
      <c r="W42" s="50"/>
      <c r="X42" s="99"/>
      <c r="Y42" s="49"/>
      <c r="Z42" s="49"/>
      <c r="AA42" s="49"/>
      <c r="AB42" s="49"/>
      <c r="AC42" s="50"/>
      <c r="AD42" s="50"/>
      <c r="AE42" s="99"/>
    </row>
    <row r="43" spans="1:33" s="54" customFormat="1" ht="29.95" customHeight="1" x14ac:dyDescent="0.3">
      <c r="A43" s="80" t="s">
        <v>30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9"/>
      <c r="M43" s="51"/>
      <c r="N43" s="47"/>
      <c r="O43" s="47"/>
      <c r="P43" s="50"/>
      <c r="Q43" s="50"/>
      <c r="R43" s="99"/>
      <c r="S43" s="47"/>
      <c r="T43" s="47"/>
      <c r="U43" s="47"/>
      <c r="V43" s="50"/>
      <c r="W43" s="50"/>
      <c r="X43" s="99"/>
      <c r="Y43" s="49"/>
      <c r="Z43" s="49"/>
      <c r="AA43" s="49"/>
      <c r="AB43" s="49"/>
      <c r="AC43" s="50"/>
      <c r="AD43" s="50"/>
      <c r="AE43" s="99"/>
    </row>
    <row r="44" spans="1:33" s="54" customFormat="1" ht="29.95" customHeight="1" x14ac:dyDescent="0.3">
      <c r="A44" s="92" t="s">
        <v>31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9"/>
      <c r="M44" s="51"/>
      <c r="N44" s="47"/>
      <c r="O44" s="47"/>
      <c r="P44" s="50"/>
      <c r="Q44" s="50"/>
      <c r="R44" s="99"/>
      <c r="S44" s="47"/>
      <c r="T44" s="47"/>
      <c r="U44" s="47"/>
      <c r="V44" s="50"/>
      <c r="W44" s="50"/>
      <c r="X44" s="99"/>
      <c r="Y44" s="49"/>
      <c r="Z44" s="49"/>
      <c r="AA44" s="49"/>
      <c r="AB44" s="49"/>
      <c r="AC44" s="50"/>
      <c r="AD44" s="50"/>
      <c r="AE44" s="99"/>
    </row>
    <row r="45" spans="1:33" s="54" customFormat="1" ht="29.95" customHeight="1" x14ac:dyDescent="0.3">
      <c r="A45" s="94" t="s">
        <v>32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99"/>
      <c r="M45" s="51"/>
      <c r="N45" s="47"/>
      <c r="O45" s="47"/>
      <c r="P45" s="50"/>
      <c r="Q45" s="50"/>
      <c r="R45" s="99"/>
      <c r="S45" s="47"/>
      <c r="T45" s="47"/>
      <c r="U45" s="47"/>
      <c r="V45" s="50"/>
      <c r="W45" s="50"/>
      <c r="X45" s="99"/>
      <c r="Y45" s="49"/>
      <c r="Z45" s="49"/>
      <c r="AA45" s="49"/>
      <c r="AB45" s="49"/>
      <c r="AC45" s="50"/>
      <c r="AD45" s="50"/>
      <c r="AE45" s="99"/>
    </row>
    <row r="46" spans="1:33" s="54" customFormat="1" ht="29.95" customHeight="1" thickBot="1" x14ac:dyDescent="0.35">
      <c r="A46" s="65" t="s">
        <v>33</v>
      </c>
      <c r="B46" s="16">
        <f>SUM(B34:B45)</f>
        <v>554</v>
      </c>
      <c r="C46" s="17">
        <f>SUM(C34:C45)</f>
        <v>1</v>
      </c>
      <c r="D46" s="18">
        <f>SUM(D34:D45)</f>
        <v>2424429.4400000004</v>
      </c>
      <c r="E46" s="18">
        <f>SUM(E34:E45)</f>
        <v>2910663.6799999997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99"/>
      <c r="Y46" s="49"/>
      <c r="Z46" s="49"/>
      <c r="AA46" s="49"/>
      <c r="AB46" s="49"/>
      <c r="AC46" s="50"/>
      <c r="AD46" s="50"/>
      <c r="AE46" s="99"/>
    </row>
    <row r="47" spans="1:33" ht="36" customHeight="1" x14ac:dyDescent="0.3">
      <c r="A47" s="99"/>
      <c r="B47" s="99"/>
      <c r="C47" s="99"/>
      <c r="D47" s="99"/>
      <c r="E47" s="99"/>
      <c r="F47" s="99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selection activeCell="N22" sqref="N22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3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8" customHeight="1" x14ac:dyDescent="0.3">
      <c r="A5" s="28" t="s">
        <v>0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45</v>
      </c>
      <c r="B7" s="31" t="s">
        <v>46</v>
      </c>
      <c r="C7" s="32"/>
      <c r="D7" s="32"/>
      <c r="E7" s="32"/>
      <c r="F7" s="32"/>
      <c r="G7" s="33"/>
      <c r="H7" s="73"/>
      <c r="I7" s="88" t="s">
        <v>3</v>
      </c>
      <c r="J7" s="89">
        <v>44061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4</v>
      </c>
      <c r="B8" s="91" t="str">
        <f>'CONTRACTACIO 1r TR 2020'!B8</f>
        <v>TRACTAMENT I SELECCIÓ DE RESIDUS, S.A.</v>
      </c>
      <c r="C8" s="74"/>
      <c r="D8" s="74"/>
      <c r="E8" s="74"/>
      <c r="F8" s="74"/>
      <c r="G8" s="75"/>
      <c r="H8" s="75"/>
      <c r="I8" s="75"/>
      <c r="J8" s="87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06" t="s">
        <v>5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29.95" customHeight="1" thickBot="1" x14ac:dyDescent="0.35">
      <c r="A11" s="141" t="s">
        <v>6</v>
      </c>
      <c r="B11" s="109" t="s">
        <v>7</v>
      </c>
      <c r="C11" s="110"/>
      <c r="D11" s="110"/>
      <c r="E11" s="110"/>
      <c r="F11" s="111"/>
      <c r="G11" s="112" t="s">
        <v>8</v>
      </c>
      <c r="H11" s="113"/>
      <c r="I11" s="113"/>
      <c r="J11" s="113"/>
      <c r="K11" s="114"/>
      <c r="L11" s="127" t="s">
        <v>9</v>
      </c>
      <c r="M11" s="128"/>
      <c r="N11" s="128"/>
      <c r="O11" s="128"/>
      <c r="P11" s="128"/>
      <c r="Q11" s="115" t="s">
        <v>10</v>
      </c>
      <c r="R11" s="116"/>
      <c r="S11" s="116"/>
      <c r="T11" s="116"/>
      <c r="U11" s="117"/>
      <c r="V11" s="121" t="s">
        <v>11</v>
      </c>
      <c r="W11" s="122"/>
      <c r="X11" s="122"/>
      <c r="Y11" s="122"/>
      <c r="Z11" s="123"/>
      <c r="AA11" s="118" t="s">
        <v>12</v>
      </c>
      <c r="AB11" s="119"/>
      <c r="AC11" s="119"/>
      <c r="AD11" s="119"/>
      <c r="AE11" s="120"/>
    </row>
    <row r="12" spans="1:31" ht="38.950000000000003" customHeight="1" thickBot="1" x14ac:dyDescent="0.35">
      <c r="A12" s="142"/>
      <c r="B12" s="34" t="s">
        <v>13</v>
      </c>
      <c r="C12" s="35" t="s">
        <v>14</v>
      </c>
      <c r="D12" s="36" t="s">
        <v>15</v>
      </c>
      <c r="E12" s="37" t="s">
        <v>16</v>
      </c>
      <c r="F12" s="38" t="s">
        <v>17</v>
      </c>
      <c r="G12" s="39" t="s">
        <v>13</v>
      </c>
      <c r="H12" s="35" t="s">
        <v>14</v>
      </c>
      <c r="I12" s="36" t="s">
        <v>15</v>
      </c>
      <c r="J12" s="37" t="s">
        <v>18</v>
      </c>
      <c r="K12" s="38" t="s">
        <v>17</v>
      </c>
      <c r="L12" s="39" t="s">
        <v>13</v>
      </c>
      <c r="M12" s="35" t="s">
        <v>14</v>
      </c>
      <c r="N12" s="36" t="s">
        <v>15</v>
      </c>
      <c r="O12" s="37" t="s">
        <v>19</v>
      </c>
      <c r="P12" s="38" t="s">
        <v>17</v>
      </c>
      <c r="Q12" s="39" t="s">
        <v>13</v>
      </c>
      <c r="R12" s="35" t="s">
        <v>14</v>
      </c>
      <c r="S12" s="36" t="s">
        <v>20</v>
      </c>
      <c r="T12" s="37" t="s">
        <v>18</v>
      </c>
      <c r="U12" s="40" t="s">
        <v>17</v>
      </c>
      <c r="V12" s="34" t="s">
        <v>13</v>
      </c>
      <c r="W12" s="35" t="s">
        <v>14</v>
      </c>
      <c r="X12" s="36" t="s">
        <v>20</v>
      </c>
      <c r="Y12" s="37" t="s">
        <v>18</v>
      </c>
      <c r="Z12" s="38" t="s">
        <v>17</v>
      </c>
      <c r="AA12" s="34" t="s">
        <v>13</v>
      </c>
      <c r="AB12" s="35" t="s">
        <v>14</v>
      </c>
      <c r="AC12" s="36" t="s">
        <v>20</v>
      </c>
      <c r="AD12" s="37" t="s">
        <v>18</v>
      </c>
      <c r="AE12" s="38" t="s">
        <v>17</v>
      </c>
    </row>
    <row r="13" spans="1:31" s="42" customFormat="1" ht="36" customHeight="1" x14ac:dyDescent="0.3">
      <c r="A13" s="41" t="s">
        <v>21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1.6483516483516484E-2</v>
      </c>
      <c r="I13" s="4">
        <v>341741</v>
      </c>
      <c r="J13" s="5">
        <v>413506.61</v>
      </c>
      <c r="K13" s="21">
        <f t="shared" ref="K13:K21" si="3">IF(J13,J13/$J$25,"")</f>
        <v>0.35277917766261496</v>
      </c>
      <c r="L13" s="1">
        <v>2</v>
      </c>
      <c r="M13" s="20">
        <f t="shared" ref="M13:M21" si="4">IF(L13,L13/$L$25,"")</f>
        <v>1.2500000000000001E-2</v>
      </c>
      <c r="N13" s="4">
        <v>177585</v>
      </c>
      <c r="O13" s="5">
        <v>214877.85</v>
      </c>
      <c r="P13" s="21">
        <f t="shared" ref="P13:P21" si="5">IF(O13,O13/$O$25,"")</f>
        <v>0.55715019903772911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22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23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1.098901098901099E-2</v>
      </c>
      <c r="I15" s="6">
        <v>25750</v>
      </c>
      <c r="J15" s="7">
        <v>31157.5</v>
      </c>
      <c r="K15" s="21">
        <f t="shared" si="3"/>
        <v>2.6581720732403592E-2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24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25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26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</v>
      </c>
      <c r="H18" s="67">
        <f t="shared" si="2"/>
        <v>5.4945054945054949E-3</v>
      </c>
      <c r="I18" s="70">
        <v>195424.56</v>
      </c>
      <c r="J18" s="71">
        <v>236463.72</v>
      </c>
      <c r="K18" s="68">
        <f t="shared" si="3"/>
        <v>0.20173674294745336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27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6.2500000000000003E-3</v>
      </c>
      <c r="N19" s="6">
        <v>2276</v>
      </c>
      <c r="O19" s="7">
        <v>2753.96</v>
      </c>
      <c r="P19" s="21">
        <f t="shared" si="5"/>
        <v>7.1406585748226004E-3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28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173</v>
      </c>
      <c r="H20" s="67">
        <f t="shared" si="2"/>
        <v>0.9505494505494505</v>
      </c>
      <c r="I20" s="70">
        <v>365205.78</v>
      </c>
      <c r="J20" s="71">
        <v>436141.16</v>
      </c>
      <c r="K20" s="21">
        <f t="shared" si="3"/>
        <v>0.37208962577313814</v>
      </c>
      <c r="L20" s="69">
        <v>157</v>
      </c>
      <c r="M20" s="67">
        <f t="shared" si="4"/>
        <v>0.98124999999999996</v>
      </c>
      <c r="N20" s="70">
        <v>138887.95000000001</v>
      </c>
      <c r="O20" s="71">
        <v>168041.3</v>
      </c>
      <c r="P20" s="68">
        <f t="shared" si="5"/>
        <v>0.43570914238744823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47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30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2" t="s">
        <v>31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4" t="s">
        <v>32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>
        <v>3</v>
      </c>
      <c r="H24" s="67">
        <f t="shared" ref="H24" si="23">IF(G24,G24/$G$25,"")</f>
        <v>1.6483516483516484E-2</v>
      </c>
      <c r="I24" s="70">
        <v>45348</v>
      </c>
      <c r="J24" s="71">
        <v>54871.08</v>
      </c>
      <c r="K24" s="68">
        <f t="shared" ref="K24" si="24">IF(J24,J24/$J$25,"")</f>
        <v>4.6812732884389828E-2</v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.049999999999997" customHeight="1" thickBot="1" x14ac:dyDescent="0.35">
      <c r="A25" s="82" t="s">
        <v>33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182</v>
      </c>
      <c r="H25" s="17">
        <f t="shared" si="32"/>
        <v>1</v>
      </c>
      <c r="I25" s="18">
        <f t="shared" si="32"/>
        <v>973469.34000000008</v>
      </c>
      <c r="J25" s="18">
        <f t="shared" si="32"/>
        <v>1172140.07</v>
      </c>
      <c r="K25" s="19">
        <f t="shared" si="32"/>
        <v>0.99999999999999989</v>
      </c>
      <c r="L25" s="16">
        <f t="shared" si="32"/>
        <v>160</v>
      </c>
      <c r="M25" s="17">
        <f t="shared" si="32"/>
        <v>1</v>
      </c>
      <c r="N25" s="18">
        <f t="shared" si="32"/>
        <v>318748.95</v>
      </c>
      <c r="O25" s="18">
        <f t="shared" si="32"/>
        <v>385673.11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4" hidden="1" customHeight="1" x14ac:dyDescent="0.3">
      <c r="A27" s="147" t="s">
        <v>48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48" t="s">
        <v>35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43" t="s">
        <v>36</v>
      </c>
      <c r="B29" s="143"/>
      <c r="C29" s="143"/>
      <c r="D29" s="143"/>
      <c r="E29" s="143"/>
      <c r="F29" s="143"/>
      <c r="G29" s="143"/>
      <c r="H29" s="143"/>
      <c r="I29" s="50"/>
      <c r="J29" s="50"/>
      <c r="K29" s="50"/>
      <c r="L29" s="99"/>
      <c r="M29" s="51"/>
      <c r="N29" s="47"/>
      <c r="O29" s="47"/>
      <c r="P29" s="50"/>
      <c r="Q29" s="50"/>
      <c r="R29" s="99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99"/>
      <c r="B30" s="99"/>
      <c r="C30" s="99"/>
      <c r="D30" s="99"/>
      <c r="E30" s="99"/>
      <c r="F30" s="99"/>
      <c r="G30" s="52"/>
      <c r="H30" s="52"/>
      <c r="I30" s="50"/>
      <c r="J30" s="50"/>
      <c r="K30" s="50"/>
      <c r="L30" s="99"/>
      <c r="M30" s="51"/>
      <c r="N30" s="47"/>
      <c r="O30" s="47"/>
      <c r="P30" s="50"/>
      <c r="Q30" s="50"/>
      <c r="R30" s="99"/>
      <c r="S30" s="47"/>
      <c r="T30" s="47"/>
      <c r="U30" s="47"/>
      <c r="V30" s="50"/>
      <c r="W30" s="50"/>
      <c r="X30" s="99"/>
      <c r="Y30" s="49"/>
      <c r="Z30" s="49"/>
      <c r="AA30" s="49"/>
      <c r="AB30" s="49"/>
      <c r="AC30" s="50"/>
      <c r="AD30" s="50"/>
      <c r="AE30" s="99"/>
    </row>
    <row r="31" spans="1:31" s="55" customFormat="1" ht="18" customHeight="1" x14ac:dyDescent="0.3">
      <c r="A31" s="124" t="s">
        <v>6</v>
      </c>
      <c r="B31" s="129" t="s">
        <v>37</v>
      </c>
      <c r="C31" s="130"/>
      <c r="D31" s="130"/>
      <c r="E31" s="130"/>
      <c r="F31" s="131"/>
      <c r="G31" s="25"/>
      <c r="J31" s="135" t="s">
        <v>38</v>
      </c>
      <c r="K31" s="136"/>
      <c r="L31" s="129" t="s">
        <v>39</v>
      </c>
      <c r="M31" s="130"/>
      <c r="N31" s="130"/>
      <c r="O31" s="130"/>
      <c r="P31" s="131"/>
      <c r="Q31" s="50"/>
      <c r="R31" s="99"/>
      <c r="S31" s="47"/>
      <c r="T31" s="47"/>
      <c r="U31" s="47"/>
      <c r="V31" s="50"/>
      <c r="W31" s="50"/>
      <c r="X31" s="99"/>
      <c r="AC31" s="50"/>
      <c r="AD31" s="50"/>
      <c r="AE31" s="99"/>
    </row>
    <row r="32" spans="1:31" s="55" customFormat="1" ht="18" customHeight="1" thickBot="1" x14ac:dyDescent="0.35">
      <c r="A32" s="125"/>
      <c r="B32" s="132"/>
      <c r="C32" s="133"/>
      <c r="D32" s="133"/>
      <c r="E32" s="133"/>
      <c r="F32" s="134"/>
      <c r="G32" s="25"/>
      <c r="J32" s="137"/>
      <c r="K32" s="138"/>
      <c r="L32" s="132"/>
      <c r="M32" s="133"/>
      <c r="N32" s="133"/>
      <c r="O32" s="133"/>
      <c r="P32" s="134"/>
      <c r="Q32" s="50"/>
      <c r="R32" s="99"/>
      <c r="S32" s="47"/>
      <c r="T32" s="47"/>
      <c r="U32" s="47"/>
      <c r="V32" s="50"/>
      <c r="W32" s="50"/>
      <c r="X32" s="99"/>
      <c r="AC32" s="50"/>
      <c r="AD32" s="50"/>
      <c r="AE32" s="99"/>
    </row>
    <row r="33" spans="1:33" s="25" customFormat="1" ht="47.45" customHeight="1" thickBot="1" x14ac:dyDescent="0.35">
      <c r="A33" s="126"/>
      <c r="B33" s="56" t="s">
        <v>40</v>
      </c>
      <c r="C33" s="35" t="s">
        <v>14</v>
      </c>
      <c r="D33" s="36" t="s">
        <v>41</v>
      </c>
      <c r="E33" s="37" t="s">
        <v>42</v>
      </c>
      <c r="F33" s="57" t="s">
        <v>43</v>
      </c>
      <c r="J33" s="139"/>
      <c r="K33" s="140"/>
      <c r="L33" s="56" t="s">
        <v>40</v>
      </c>
      <c r="M33" s="35" t="s">
        <v>14</v>
      </c>
      <c r="N33" s="36" t="s">
        <v>41</v>
      </c>
      <c r="O33" s="37" t="s">
        <v>42</v>
      </c>
      <c r="P33" s="57" t="s">
        <v>43</v>
      </c>
    </row>
    <row r="34" spans="1:33" s="25" customFormat="1" ht="29.95" customHeight="1" x14ac:dyDescent="0.3">
      <c r="A34" s="41" t="s">
        <v>21</v>
      </c>
      <c r="B34" s="9">
        <f t="shared" ref="B34:B45" si="33">B13+G13+L13+Q13+AA13+V13</f>
        <v>5</v>
      </c>
      <c r="C34" s="8">
        <f t="shared" ref="C34:C45" si="34">IF(B34,B34/$B$46,"")</f>
        <v>1.4619883040935672E-2</v>
      </c>
      <c r="D34" s="10">
        <f t="shared" ref="D34:D45" si="35">D13+I13+N13+S13+AC13+X13</f>
        <v>519326</v>
      </c>
      <c r="E34" s="11">
        <f t="shared" ref="E34:E45" si="36">E13+J13+O13+T13+AD13+Y13</f>
        <v>628384.46</v>
      </c>
      <c r="F34" s="21">
        <f t="shared" ref="F34:F42" si="37">IF(E34,E34/$E$46,"")</f>
        <v>0.40337600687137593</v>
      </c>
      <c r="J34" s="104" t="s">
        <v>7</v>
      </c>
      <c r="K34" s="105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29.95" customHeight="1" x14ac:dyDescent="0.3">
      <c r="A35" s="43" t="s">
        <v>22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0" t="s">
        <v>8</v>
      </c>
      <c r="K35" s="101"/>
      <c r="L35" s="61">
        <f>G25</f>
        <v>182</v>
      </c>
      <c r="M35" s="8">
        <f t="shared" si="38"/>
        <v>0.53216374269005851</v>
      </c>
      <c r="N35" s="62">
        <f>I25</f>
        <v>973469.34000000008</v>
      </c>
      <c r="O35" s="62">
        <f>J25</f>
        <v>1172140.07</v>
      </c>
      <c r="P35" s="60">
        <f t="shared" si="39"/>
        <v>0.75242659713535098</v>
      </c>
    </row>
    <row r="36" spans="1:33" ht="29.95" customHeight="1" x14ac:dyDescent="0.3">
      <c r="A36" s="43" t="s">
        <v>23</v>
      </c>
      <c r="B36" s="12">
        <f t="shared" si="33"/>
        <v>2</v>
      </c>
      <c r="C36" s="8">
        <f t="shared" si="34"/>
        <v>5.8479532163742687E-3</v>
      </c>
      <c r="D36" s="13">
        <f t="shared" si="35"/>
        <v>25750</v>
      </c>
      <c r="E36" s="14">
        <f t="shared" si="36"/>
        <v>31157.5</v>
      </c>
      <c r="F36" s="21">
        <f t="shared" si="37"/>
        <v>2.0000793676684645E-2</v>
      </c>
      <c r="G36" s="25"/>
      <c r="J36" s="100" t="s">
        <v>9</v>
      </c>
      <c r="K36" s="101"/>
      <c r="L36" s="61">
        <f>L25</f>
        <v>160</v>
      </c>
      <c r="M36" s="8">
        <f t="shared" si="38"/>
        <v>0.46783625730994149</v>
      </c>
      <c r="N36" s="62">
        <f>N25</f>
        <v>318748.95</v>
      </c>
      <c r="O36" s="62">
        <f>O25</f>
        <v>385673.11</v>
      </c>
      <c r="P36" s="60">
        <f t="shared" si="39"/>
        <v>0.24757340286464899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24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0" t="s">
        <v>10</v>
      </c>
      <c r="K37" s="101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25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0" t="s">
        <v>11</v>
      </c>
      <c r="K38" s="101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26</v>
      </c>
      <c r="B39" s="15">
        <f t="shared" si="33"/>
        <v>1</v>
      </c>
      <c r="C39" s="8">
        <f t="shared" si="34"/>
        <v>2.9239766081871343E-3</v>
      </c>
      <c r="D39" s="13">
        <f t="shared" si="35"/>
        <v>195424.56</v>
      </c>
      <c r="E39" s="22">
        <f t="shared" si="36"/>
        <v>236463.72</v>
      </c>
      <c r="F39" s="21">
        <f t="shared" si="37"/>
        <v>0.15179209101312136</v>
      </c>
      <c r="G39" s="25"/>
      <c r="J39" s="100" t="s">
        <v>12</v>
      </c>
      <c r="K39" s="101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27</v>
      </c>
      <c r="B40" s="12">
        <f t="shared" si="33"/>
        <v>1</v>
      </c>
      <c r="C40" s="8">
        <f t="shared" si="34"/>
        <v>2.9239766081871343E-3</v>
      </c>
      <c r="D40" s="13">
        <f t="shared" si="35"/>
        <v>2276</v>
      </c>
      <c r="E40" s="23">
        <f t="shared" si="36"/>
        <v>2753.96</v>
      </c>
      <c r="F40" s="21">
        <f t="shared" si="37"/>
        <v>1.7678371420634662E-3</v>
      </c>
      <c r="G40" s="25"/>
      <c r="J40" s="102" t="s">
        <v>33</v>
      </c>
      <c r="K40" s="103"/>
      <c r="L40" s="83">
        <f>SUM(L34:L39)</f>
        <v>342</v>
      </c>
      <c r="M40" s="17">
        <f>SUM(M34:M39)</f>
        <v>1</v>
      </c>
      <c r="N40" s="84">
        <f>SUM(N34:N39)</f>
        <v>1292218.29</v>
      </c>
      <c r="O40" s="85">
        <f>SUM(O34:O39)</f>
        <v>1557813.1800000002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28</v>
      </c>
      <c r="B41" s="12">
        <f t="shared" si="33"/>
        <v>330</v>
      </c>
      <c r="C41" s="8">
        <f t="shared" si="34"/>
        <v>0.96491228070175439</v>
      </c>
      <c r="D41" s="13">
        <f t="shared" si="35"/>
        <v>504093.73000000004</v>
      </c>
      <c r="E41" s="23">
        <f t="shared" si="36"/>
        <v>604182.46</v>
      </c>
      <c r="F41" s="21">
        <f t="shared" si="37"/>
        <v>0.38784012598994699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49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99"/>
      <c r="M42" s="51"/>
      <c r="N42" s="47"/>
      <c r="O42" s="47"/>
      <c r="P42" s="50"/>
      <c r="Q42" s="50"/>
      <c r="R42" s="99"/>
      <c r="S42" s="47"/>
      <c r="T42" s="47"/>
      <c r="U42" s="47"/>
      <c r="V42" s="50"/>
      <c r="W42" s="50"/>
      <c r="X42" s="99"/>
      <c r="Y42" s="49"/>
      <c r="Z42" s="49"/>
      <c r="AA42" s="49"/>
      <c r="AB42" s="49"/>
      <c r="AC42" s="50"/>
      <c r="AD42" s="50"/>
      <c r="AE42" s="99"/>
    </row>
    <row r="43" spans="1:33" s="54" customFormat="1" ht="29.95" customHeight="1" x14ac:dyDescent="0.3">
      <c r="A43" s="80" t="s">
        <v>30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9"/>
      <c r="M43" s="51"/>
      <c r="N43" s="47"/>
      <c r="O43" s="47"/>
      <c r="P43" s="50"/>
      <c r="Q43" s="50"/>
      <c r="R43" s="99"/>
      <c r="S43" s="47"/>
      <c r="T43" s="47"/>
      <c r="U43" s="47"/>
      <c r="V43" s="50"/>
      <c r="W43" s="50"/>
      <c r="X43" s="99"/>
      <c r="Y43" s="49"/>
      <c r="Z43" s="49"/>
      <c r="AA43" s="49"/>
      <c r="AB43" s="49"/>
      <c r="AC43" s="50"/>
      <c r="AD43" s="50"/>
      <c r="AE43" s="99"/>
    </row>
    <row r="44" spans="1:33" s="54" customFormat="1" ht="29.95" customHeight="1" x14ac:dyDescent="0.3">
      <c r="A44" s="92" t="s">
        <v>31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9"/>
      <c r="M44" s="51"/>
      <c r="N44" s="47"/>
      <c r="O44" s="47"/>
      <c r="P44" s="50"/>
      <c r="Q44" s="50"/>
      <c r="R44" s="99"/>
      <c r="S44" s="47"/>
      <c r="T44" s="47"/>
      <c r="U44" s="47"/>
      <c r="V44" s="50"/>
      <c r="W44" s="50"/>
      <c r="X44" s="99"/>
      <c r="Y44" s="49"/>
      <c r="Z44" s="49"/>
      <c r="AA44" s="49"/>
      <c r="AB44" s="49"/>
      <c r="AC44" s="50"/>
      <c r="AD44" s="50"/>
      <c r="AE44" s="99"/>
    </row>
    <row r="45" spans="1:33" s="54" customFormat="1" ht="29.95" customHeight="1" x14ac:dyDescent="0.3">
      <c r="A45" s="92" t="s">
        <v>32</v>
      </c>
      <c r="B45" s="12">
        <f t="shared" si="33"/>
        <v>3</v>
      </c>
      <c r="C45" s="8">
        <f t="shared" si="34"/>
        <v>8.771929824561403E-3</v>
      </c>
      <c r="D45" s="13">
        <f t="shared" si="35"/>
        <v>45348</v>
      </c>
      <c r="E45" s="14">
        <f t="shared" si="36"/>
        <v>54871.08</v>
      </c>
      <c r="F45" s="21">
        <f>IF(E45,E45/$E$46,"")</f>
        <v>3.5223145306807591E-2</v>
      </c>
      <c r="G45" s="52"/>
      <c r="H45" s="52"/>
      <c r="I45" s="50"/>
      <c r="J45" s="50"/>
      <c r="K45" s="50"/>
      <c r="L45" s="99"/>
      <c r="M45" s="51"/>
      <c r="N45" s="47"/>
      <c r="O45" s="47"/>
      <c r="P45" s="50"/>
      <c r="Q45" s="50"/>
      <c r="R45" s="99"/>
      <c r="S45" s="47"/>
      <c r="T45" s="47"/>
      <c r="U45" s="47"/>
      <c r="V45" s="50"/>
      <c r="W45" s="50"/>
      <c r="X45" s="99"/>
      <c r="Y45" s="49"/>
      <c r="Z45" s="49"/>
      <c r="AA45" s="49"/>
      <c r="AB45" s="49"/>
      <c r="AC45" s="50"/>
      <c r="AD45" s="50"/>
      <c r="AE45" s="99"/>
    </row>
    <row r="46" spans="1:33" s="54" customFormat="1" ht="29.95" customHeight="1" thickBot="1" x14ac:dyDescent="0.35">
      <c r="A46" s="65" t="s">
        <v>33</v>
      </c>
      <c r="B46" s="16">
        <f>SUM(B34:B45)</f>
        <v>342</v>
      </c>
      <c r="C46" s="17">
        <f>SUM(C34:C45)</f>
        <v>1</v>
      </c>
      <c r="D46" s="18">
        <f>SUM(D34:D45)</f>
        <v>1292218.29</v>
      </c>
      <c r="E46" s="18">
        <f>SUM(E34:E45)</f>
        <v>1557813.18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99"/>
      <c r="Y46" s="49"/>
      <c r="Z46" s="49"/>
      <c r="AA46" s="49"/>
      <c r="AB46" s="49"/>
      <c r="AC46" s="50"/>
      <c r="AD46" s="50"/>
      <c r="AE46" s="99"/>
    </row>
    <row r="47" spans="1:33" ht="36" customHeight="1" x14ac:dyDescent="0.3">
      <c r="A47" s="99"/>
      <c r="B47" s="99"/>
      <c r="C47" s="99"/>
      <c r="D47" s="99"/>
      <c r="E47" s="99"/>
      <c r="F47" s="99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3" zoomScale="85" zoomScaleNormal="85" workbookViewId="0">
      <selection activeCell="C22" sqref="C22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3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8" customHeight="1" x14ac:dyDescent="0.3">
      <c r="A5" s="28" t="s">
        <v>0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50</v>
      </c>
      <c r="B7" s="31" t="s">
        <v>51</v>
      </c>
      <c r="C7" s="32"/>
      <c r="D7" s="32"/>
      <c r="E7" s="32"/>
      <c r="F7" s="32"/>
      <c r="G7" s="33"/>
      <c r="H7" s="73"/>
      <c r="I7" s="88" t="s">
        <v>3</v>
      </c>
      <c r="J7" s="89">
        <v>44127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4</v>
      </c>
      <c r="B8" s="91" t="str">
        <f>'CONTRACTACIO 1r TR 2020'!B8</f>
        <v>TRACTAMENT I SELECCIÓ DE RESIDUS, S.A.</v>
      </c>
      <c r="C8" s="74"/>
      <c r="D8" s="74"/>
      <c r="E8" s="74"/>
      <c r="F8" s="74"/>
      <c r="G8" s="75"/>
      <c r="H8" s="75"/>
      <c r="I8" s="75"/>
      <c r="J8" s="87"/>
      <c r="K8" s="75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06" t="s">
        <v>5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29.95" customHeight="1" thickBot="1" x14ac:dyDescent="0.35">
      <c r="A11" s="141" t="s">
        <v>6</v>
      </c>
      <c r="B11" s="109" t="s">
        <v>7</v>
      </c>
      <c r="C11" s="110"/>
      <c r="D11" s="110"/>
      <c r="E11" s="110"/>
      <c r="F11" s="111"/>
      <c r="G11" s="112" t="s">
        <v>8</v>
      </c>
      <c r="H11" s="113"/>
      <c r="I11" s="113"/>
      <c r="J11" s="113"/>
      <c r="K11" s="114"/>
      <c r="L11" s="127" t="s">
        <v>9</v>
      </c>
      <c r="M11" s="128"/>
      <c r="N11" s="128"/>
      <c r="O11" s="128"/>
      <c r="P11" s="128"/>
      <c r="Q11" s="115" t="s">
        <v>10</v>
      </c>
      <c r="R11" s="116"/>
      <c r="S11" s="116"/>
      <c r="T11" s="116"/>
      <c r="U11" s="117"/>
      <c r="V11" s="121" t="s">
        <v>11</v>
      </c>
      <c r="W11" s="122"/>
      <c r="X11" s="122"/>
      <c r="Y11" s="122"/>
      <c r="Z11" s="123"/>
      <c r="AA11" s="118" t="s">
        <v>12</v>
      </c>
      <c r="AB11" s="119"/>
      <c r="AC11" s="119"/>
      <c r="AD11" s="119"/>
      <c r="AE11" s="120"/>
    </row>
    <row r="12" spans="1:31" ht="38.950000000000003" customHeight="1" thickBot="1" x14ac:dyDescent="0.35">
      <c r="A12" s="142"/>
      <c r="B12" s="34" t="s">
        <v>13</v>
      </c>
      <c r="C12" s="35" t="s">
        <v>14</v>
      </c>
      <c r="D12" s="36" t="s">
        <v>52</v>
      </c>
      <c r="E12" s="37" t="s">
        <v>16</v>
      </c>
      <c r="F12" s="38" t="s">
        <v>17</v>
      </c>
      <c r="G12" s="39" t="s">
        <v>13</v>
      </c>
      <c r="H12" s="35" t="s">
        <v>14</v>
      </c>
      <c r="I12" s="36" t="s">
        <v>15</v>
      </c>
      <c r="J12" s="37" t="s">
        <v>18</v>
      </c>
      <c r="K12" s="38" t="s">
        <v>17</v>
      </c>
      <c r="L12" s="39" t="s">
        <v>13</v>
      </c>
      <c r="M12" s="35" t="s">
        <v>14</v>
      </c>
      <c r="N12" s="36" t="s">
        <v>15</v>
      </c>
      <c r="O12" s="37" t="s">
        <v>19</v>
      </c>
      <c r="P12" s="38" t="s">
        <v>17</v>
      </c>
      <c r="Q12" s="39" t="s">
        <v>13</v>
      </c>
      <c r="R12" s="35" t="s">
        <v>14</v>
      </c>
      <c r="S12" s="36" t="s">
        <v>20</v>
      </c>
      <c r="T12" s="37" t="s">
        <v>18</v>
      </c>
      <c r="U12" s="40" t="s">
        <v>17</v>
      </c>
      <c r="V12" s="34" t="s">
        <v>13</v>
      </c>
      <c r="W12" s="35" t="s">
        <v>14</v>
      </c>
      <c r="X12" s="36" t="s">
        <v>20</v>
      </c>
      <c r="Y12" s="37" t="s">
        <v>18</v>
      </c>
      <c r="Z12" s="38" t="s">
        <v>17</v>
      </c>
      <c r="AA12" s="34" t="s">
        <v>13</v>
      </c>
      <c r="AB12" s="35" t="s">
        <v>14</v>
      </c>
      <c r="AC12" s="36" t="s">
        <v>20</v>
      </c>
      <c r="AD12" s="37" t="s">
        <v>18</v>
      </c>
      <c r="AE12" s="38" t="s">
        <v>17</v>
      </c>
    </row>
    <row r="13" spans="1:31" s="42" customFormat="1" ht="36" customHeight="1" x14ac:dyDescent="0.3">
      <c r="A13" s="41" t="s">
        <v>21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3" si="2">IF(G13,G13/$G$25,"")</f>
        <v>2.2988505747126436E-2</v>
      </c>
      <c r="I13" s="4">
        <v>2826665</v>
      </c>
      <c r="J13" s="5">
        <v>3177529.85</v>
      </c>
      <c r="K13" s="21">
        <f t="shared" ref="K13:K23" si="3">IF(J13,J13/$J$25,"")</f>
        <v>0.88583304959063991</v>
      </c>
      <c r="L13" s="1">
        <v>1</v>
      </c>
      <c r="M13" s="20">
        <f t="shared" ref="M13:M23" si="4">IF(L13,L13/$L$25,"")</f>
        <v>2.3809523809523812E-3</v>
      </c>
      <c r="N13" s="4">
        <v>141360</v>
      </c>
      <c r="O13" s="5">
        <v>171045.6</v>
      </c>
      <c r="P13" s="21">
        <f t="shared" ref="P13:P23" si="5">IF(O13,O13/$O$25,"")</f>
        <v>0.10377751876853027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22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23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5.7471264367816091E-3</v>
      </c>
      <c r="I15" s="6">
        <v>25914</v>
      </c>
      <c r="J15" s="7">
        <v>31355.94</v>
      </c>
      <c r="K15" s="21">
        <f t="shared" si="3"/>
        <v>8.7414215646097332E-3</v>
      </c>
      <c r="L15" s="2">
        <v>1</v>
      </c>
      <c r="M15" s="20">
        <f t="shared" si="4"/>
        <v>2.3809523809523812E-3</v>
      </c>
      <c r="N15" s="6">
        <v>24334</v>
      </c>
      <c r="O15" s="7">
        <v>29444.14</v>
      </c>
      <c r="P15" s="21">
        <f t="shared" si="5"/>
        <v>1.7864474686710635E-2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24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25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26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</v>
      </c>
      <c r="H18" s="67">
        <f t="shared" si="2"/>
        <v>5.7471264367816091E-3</v>
      </c>
      <c r="I18" s="70">
        <v>31473</v>
      </c>
      <c r="J18" s="71">
        <v>38082.33</v>
      </c>
      <c r="K18" s="68">
        <f t="shared" si="3"/>
        <v>1.0616607274174661E-2</v>
      </c>
      <c r="L18" s="72">
        <v>1</v>
      </c>
      <c r="M18" s="67">
        <f t="shared" si="4"/>
        <v>2.3809523809523812E-3</v>
      </c>
      <c r="N18" s="70">
        <v>1044452.9</v>
      </c>
      <c r="O18" s="71">
        <v>1263788.01</v>
      </c>
      <c r="P18" s="68">
        <f t="shared" si="5"/>
        <v>0.76677087237098474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27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214</v>
      </c>
      <c r="M19" s="20">
        <f t="shared" si="4"/>
        <v>0.50952380952380949</v>
      </c>
      <c r="N19" s="6">
        <v>12126.84</v>
      </c>
      <c r="O19" s="7">
        <v>14673.52</v>
      </c>
      <c r="P19" s="21">
        <f t="shared" si="5"/>
        <v>8.9027808794871315E-3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28</v>
      </c>
      <c r="B20" s="69">
        <v>3</v>
      </c>
      <c r="C20" s="67">
        <f t="shared" si="0"/>
        <v>1</v>
      </c>
      <c r="D20" s="70">
        <v>17291.84</v>
      </c>
      <c r="E20" s="71">
        <v>20923.13</v>
      </c>
      <c r="F20" s="21">
        <f t="shared" si="1"/>
        <v>1</v>
      </c>
      <c r="G20" s="69">
        <v>168</v>
      </c>
      <c r="H20" s="67">
        <f t="shared" si="2"/>
        <v>0.96551724137931039</v>
      </c>
      <c r="I20" s="70">
        <v>282423.52</v>
      </c>
      <c r="J20" s="71">
        <v>340084.6</v>
      </c>
      <c r="K20" s="68">
        <f t="shared" si="3"/>
        <v>9.4808921570575619E-2</v>
      </c>
      <c r="L20" s="69">
        <v>203</v>
      </c>
      <c r="M20" s="67">
        <f t="shared" si="4"/>
        <v>0.48333333333333334</v>
      </c>
      <c r="N20" s="70">
        <v>139889.01</v>
      </c>
      <c r="O20" s="71">
        <v>169243.85</v>
      </c>
      <c r="P20" s="68">
        <f t="shared" si="5"/>
        <v>0.10268435329428714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53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30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2" t="s">
        <v>31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4" t="s">
        <v>32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.049999999999997" customHeight="1" thickBot="1" x14ac:dyDescent="0.35">
      <c r="A25" s="82" t="s">
        <v>33</v>
      </c>
      <c r="B25" s="16">
        <f t="shared" ref="B25:AE25" si="22">SUM(B13:B24)</f>
        <v>3</v>
      </c>
      <c r="C25" s="17">
        <f t="shared" si="22"/>
        <v>1</v>
      </c>
      <c r="D25" s="18">
        <f t="shared" si="22"/>
        <v>17291.84</v>
      </c>
      <c r="E25" s="18">
        <f t="shared" si="22"/>
        <v>20923.13</v>
      </c>
      <c r="F25" s="19">
        <f t="shared" si="22"/>
        <v>1</v>
      </c>
      <c r="G25" s="16">
        <f t="shared" si="22"/>
        <v>174</v>
      </c>
      <c r="H25" s="17">
        <f t="shared" si="22"/>
        <v>1</v>
      </c>
      <c r="I25" s="18">
        <f t="shared" si="22"/>
        <v>3166475.52</v>
      </c>
      <c r="J25" s="18">
        <f t="shared" si="22"/>
        <v>3587052.72</v>
      </c>
      <c r="K25" s="19">
        <f t="shared" si="22"/>
        <v>1</v>
      </c>
      <c r="L25" s="16">
        <f t="shared" si="22"/>
        <v>420</v>
      </c>
      <c r="M25" s="17">
        <f t="shared" si="22"/>
        <v>1</v>
      </c>
      <c r="N25" s="18">
        <f t="shared" si="22"/>
        <v>1362162.75</v>
      </c>
      <c r="O25" s="18">
        <f t="shared" si="22"/>
        <v>1648195.12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4" hidden="1" customHeight="1" x14ac:dyDescent="0.3">
      <c r="A27" s="147" t="s">
        <v>48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48" t="s">
        <v>35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43" t="s">
        <v>36</v>
      </c>
      <c r="B29" s="143"/>
      <c r="C29" s="143"/>
      <c r="D29" s="143"/>
      <c r="E29" s="143"/>
      <c r="F29" s="143"/>
      <c r="G29" s="143"/>
      <c r="H29" s="143"/>
      <c r="I29" s="50"/>
      <c r="J29" s="50"/>
      <c r="K29" s="50"/>
      <c r="L29" s="99"/>
      <c r="M29" s="51"/>
      <c r="N29" s="47"/>
      <c r="O29" s="47"/>
      <c r="P29" s="50"/>
      <c r="Q29" s="50"/>
      <c r="R29" s="99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99"/>
      <c r="B30" s="99"/>
      <c r="C30" s="99"/>
      <c r="D30" s="99"/>
      <c r="E30" s="99"/>
      <c r="F30" s="99"/>
      <c r="G30" s="52"/>
      <c r="H30" s="52"/>
      <c r="I30" s="50"/>
      <c r="J30" s="50"/>
      <c r="K30" s="50"/>
      <c r="L30" s="99"/>
      <c r="M30" s="51"/>
      <c r="N30" s="47"/>
      <c r="O30" s="47"/>
      <c r="P30" s="50"/>
      <c r="Q30" s="50"/>
      <c r="R30" s="99"/>
      <c r="S30" s="47"/>
      <c r="T30" s="47"/>
      <c r="U30" s="47"/>
      <c r="V30" s="50"/>
      <c r="W30" s="50"/>
      <c r="X30" s="99"/>
      <c r="Y30" s="49"/>
      <c r="Z30" s="49"/>
      <c r="AA30" s="49"/>
      <c r="AB30" s="49"/>
      <c r="AC30" s="50"/>
      <c r="AD30" s="50"/>
      <c r="AE30" s="99"/>
    </row>
    <row r="31" spans="1:31" s="55" customFormat="1" ht="18" customHeight="1" x14ac:dyDescent="0.3">
      <c r="A31" s="124" t="s">
        <v>6</v>
      </c>
      <c r="B31" s="129" t="s">
        <v>37</v>
      </c>
      <c r="C31" s="130"/>
      <c r="D31" s="130"/>
      <c r="E31" s="130"/>
      <c r="F31" s="131"/>
      <c r="G31" s="25"/>
      <c r="J31" s="135" t="s">
        <v>38</v>
      </c>
      <c r="K31" s="136"/>
      <c r="L31" s="129" t="s">
        <v>39</v>
      </c>
      <c r="M31" s="130"/>
      <c r="N31" s="130"/>
      <c r="O31" s="130"/>
      <c r="P31" s="131"/>
      <c r="Q31" s="50"/>
      <c r="R31" s="99"/>
      <c r="S31" s="47"/>
      <c r="T31" s="47"/>
      <c r="U31" s="47"/>
      <c r="V31" s="50"/>
      <c r="W31" s="50"/>
      <c r="X31" s="99"/>
      <c r="AC31" s="50"/>
      <c r="AD31" s="50"/>
      <c r="AE31" s="99"/>
    </row>
    <row r="32" spans="1:31" s="55" customFormat="1" ht="18" customHeight="1" thickBot="1" x14ac:dyDescent="0.35">
      <c r="A32" s="125"/>
      <c r="B32" s="144"/>
      <c r="C32" s="145"/>
      <c r="D32" s="145"/>
      <c r="E32" s="145"/>
      <c r="F32" s="146"/>
      <c r="G32" s="25"/>
      <c r="J32" s="137"/>
      <c r="K32" s="138"/>
      <c r="L32" s="132"/>
      <c r="M32" s="133"/>
      <c r="N32" s="133"/>
      <c r="O32" s="133"/>
      <c r="P32" s="134"/>
      <c r="Q32" s="50"/>
      <c r="R32" s="99"/>
      <c r="S32" s="47"/>
      <c r="T32" s="47"/>
      <c r="U32" s="47"/>
      <c r="V32" s="50"/>
      <c r="W32" s="50"/>
      <c r="X32" s="99"/>
      <c r="AC32" s="50"/>
      <c r="AD32" s="50"/>
      <c r="AE32" s="99"/>
    </row>
    <row r="33" spans="1:33" s="25" customFormat="1" ht="47.45" customHeight="1" thickBot="1" x14ac:dyDescent="0.35">
      <c r="A33" s="126"/>
      <c r="B33" s="56" t="s">
        <v>40</v>
      </c>
      <c r="C33" s="35" t="s">
        <v>14</v>
      </c>
      <c r="D33" s="36" t="s">
        <v>41</v>
      </c>
      <c r="E33" s="37" t="s">
        <v>42</v>
      </c>
      <c r="F33" s="57" t="s">
        <v>43</v>
      </c>
      <c r="J33" s="139"/>
      <c r="K33" s="140"/>
      <c r="L33" s="56" t="s">
        <v>40</v>
      </c>
      <c r="M33" s="35" t="s">
        <v>14</v>
      </c>
      <c r="N33" s="36" t="s">
        <v>41</v>
      </c>
      <c r="O33" s="37" t="s">
        <v>42</v>
      </c>
      <c r="P33" s="57" t="s">
        <v>43</v>
      </c>
    </row>
    <row r="34" spans="1:33" s="25" customFormat="1" ht="29.95" customHeight="1" x14ac:dyDescent="0.3">
      <c r="A34" s="41" t="s">
        <v>21</v>
      </c>
      <c r="B34" s="9">
        <f t="shared" ref="B34:B45" si="23">B13+G13+L13+Q13+AA13+V13</f>
        <v>5</v>
      </c>
      <c r="C34" s="8">
        <f t="shared" ref="C34:C42" si="24">IF(B34,B34/$B$46,"")</f>
        <v>8.3752093802345051E-3</v>
      </c>
      <c r="D34" s="10">
        <f t="shared" ref="D34:D45" si="25">D13+I13+N13+S13+AC13+X13</f>
        <v>2968025</v>
      </c>
      <c r="E34" s="11">
        <f t="shared" ref="E34:E45" si="26">E13+J13+O13+T13+AD13+Y13</f>
        <v>3348575.45</v>
      </c>
      <c r="F34" s="21">
        <f t="shared" ref="F34:F43" si="27">IF(E34,E34/$E$46,"")</f>
        <v>0.63707506264774338</v>
      </c>
      <c r="J34" s="104" t="s">
        <v>7</v>
      </c>
      <c r="K34" s="105"/>
      <c r="L34" s="58">
        <f>B25</f>
        <v>3</v>
      </c>
      <c r="M34" s="8">
        <f>IF(L34,L34/$L$40,"")</f>
        <v>5.0251256281407036E-3</v>
      </c>
      <c r="N34" s="59">
        <f>D25</f>
        <v>17291.84</v>
      </c>
      <c r="O34" s="59">
        <f>E25</f>
        <v>20923.13</v>
      </c>
      <c r="P34" s="60">
        <f>IF(O34,O34/$O$40,"")</f>
        <v>3.9806791140205239E-3</v>
      </c>
    </row>
    <row r="35" spans="1:33" s="25" customFormat="1" ht="29.95" customHeight="1" x14ac:dyDescent="0.3">
      <c r="A35" s="43" t="s">
        <v>22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0" t="s">
        <v>8</v>
      </c>
      <c r="K35" s="101"/>
      <c r="L35" s="61">
        <f>G25</f>
        <v>174</v>
      </c>
      <c r="M35" s="8">
        <f>IF(L35,L35/$L$40,"")</f>
        <v>0.29145728643216079</v>
      </c>
      <c r="N35" s="62">
        <f>I25</f>
        <v>3166475.52</v>
      </c>
      <c r="O35" s="62">
        <f>J25</f>
        <v>3587052.72</v>
      </c>
      <c r="P35" s="60">
        <f>IF(O35,O35/$O$40,"")</f>
        <v>0.68244597454561107</v>
      </c>
    </row>
    <row r="36" spans="1:33" ht="29.95" customHeight="1" x14ac:dyDescent="0.3">
      <c r="A36" s="43" t="s">
        <v>23</v>
      </c>
      <c r="B36" s="12">
        <f t="shared" si="23"/>
        <v>2</v>
      </c>
      <c r="C36" s="8">
        <f t="shared" si="24"/>
        <v>3.3500837520938024E-3</v>
      </c>
      <c r="D36" s="13">
        <f t="shared" si="25"/>
        <v>50248</v>
      </c>
      <c r="E36" s="14">
        <f t="shared" si="26"/>
        <v>60800.08</v>
      </c>
      <c r="F36" s="21">
        <f t="shared" si="27"/>
        <v>1.156737106669877E-2</v>
      </c>
      <c r="G36" s="25"/>
      <c r="J36" s="100" t="s">
        <v>9</v>
      </c>
      <c r="K36" s="101"/>
      <c r="L36" s="61">
        <f>L25</f>
        <v>420</v>
      </c>
      <c r="M36" s="8">
        <f>IF(L36,L36/$L$40,"")</f>
        <v>0.70351758793969854</v>
      </c>
      <c r="N36" s="62">
        <f>N25</f>
        <v>1362162.75</v>
      </c>
      <c r="O36" s="62">
        <f>O25</f>
        <v>1648195.12</v>
      </c>
      <c r="P36" s="60">
        <f>IF(O36,O36/$O$40,"")</f>
        <v>0.31357334634036838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24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0" t="s">
        <v>10</v>
      </c>
      <c r="K37" s="101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25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0" t="s">
        <v>11</v>
      </c>
      <c r="K38" s="101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26</v>
      </c>
      <c r="B39" s="15">
        <f t="shared" si="23"/>
        <v>2</v>
      </c>
      <c r="C39" s="8">
        <f t="shared" si="24"/>
        <v>3.3500837520938024E-3</v>
      </c>
      <c r="D39" s="13">
        <f t="shared" si="25"/>
        <v>1075925.8999999999</v>
      </c>
      <c r="E39" s="22">
        <f t="shared" si="26"/>
        <v>1301870.3400000001</v>
      </c>
      <c r="F39" s="21">
        <f t="shared" si="27"/>
        <v>0.2476841692232854</v>
      </c>
      <c r="G39" s="25"/>
      <c r="J39" s="100" t="s">
        <v>12</v>
      </c>
      <c r="K39" s="101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27</v>
      </c>
      <c r="B40" s="12">
        <f t="shared" si="23"/>
        <v>214</v>
      </c>
      <c r="C40" s="8">
        <f t="shared" si="24"/>
        <v>0.35845896147403683</v>
      </c>
      <c r="D40" s="13">
        <f t="shared" si="25"/>
        <v>12126.84</v>
      </c>
      <c r="E40" s="23">
        <f t="shared" si="26"/>
        <v>14673.52</v>
      </c>
      <c r="F40" s="21">
        <f t="shared" si="27"/>
        <v>2.7916747921158283E-3</v>
      </c>
      <c r="G40" s="25"/>
      <c r="J40" s="102" t="s">
        <v>33</v>
      </c>
      <c r="K40" s="103"/>
      <c r="L40" s="83">
        <f>SUM(L34:L39)</f>
        <v>597</v>
      </c>
      <c r="M40" s="17">
        <f>SUM(M34:M39)</f>
        <v>1</v>
      </c>
      <c r="N40" s="84">
        <f>SUM(N34:N39)</f>
        <v>4545930.1099999994</v>
      </c>
      <c r="O40" s="85">
        <f>SUM(O34:O39)</f>
        <v>5256170.9700000007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28</v>
      </c>
      <c r="B41" s="12">
        <f t="shared" si="23"/>
        <v>374</v>
      </c>
      <c r="C41" s="8">
        <f t="shared" si="24"/>
        <v>0.62646566164154105</v>
      </c>
      <c r="D41" s="13">
        <f t="shared" si="25"/>
        <v>439604.37000000005</v>
      </c>
      <c r="E41" s="23">
        <f t="shared" si="26"/>
        <v>530251.57999999996</v>
      </c>
      <c r="F41" s="21">
        <f t="shared" si="27"/>
        <v>0.10088172227015667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49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99"/>
      <c r="M42" s="51"/>
      <c r="N42" s="47"/>
      <c r="O42" s="47"/>
      <c r="P42" s="50"/>
      <c r="Q42" s="50"/>
      <c r="R42" s="99"/>
      <c r="S42" s="47"/>
      <c r="T42" s="47"/>
      <c r="U42" s="47"/>
      <c r="V42" s="50"/>
      <c r="W42" s="50"/>
      <c r="X42" s="99"/>
      <c r="Y42" s="49"/>
      <c r="Z42" s="49"/>
      <c r="AA42" s="49"/>
      <c r="AB42" s="49"/>
      <c r="AC42" s="50"/>
      <c r="AD42" s="50"/>
      <c r="AE42" s="99"/>
    </row>
    <row r="43" spans="1:33" s="54" customFormat="1" ht="29.95" customHeight="1" x14ac:dyDescent="0.3">
      <c r="A43" s="80" t="s">
        <v>30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9"/>
      <c r="M43" s="51"/>
      <c r="N43" s="47"/>
      <c r="O43" s="47"/>
      <c r="P43" s="50"/>
      <c r="Q43" s="50"/>
      <c r="R43" s="99"/>
      <c r="S43" s="47"/>
      <c r="T43" s="47"/>
      <c r="U43" s="47"/>
      <c r="V43" s="50"/>
      <c r="W43" s="50"/>
      <c r="X43" s="99"/>
      <c r="Y43" s="49"/>
      <c r="Z43" s="49"/>
      <c r="AA43" s="49"/>
      <c r="AB43" s="49"/>
      <c r="AC43" s="50"/>
      <c r="AD43" s="50"/>
      <c r="AE43" s="99"/>
    </row>
    <row r="44" spans="1:33" s="54" customFormat="1" ht="29.95" customHeight="1" x14ac:dyDescent="0.3">
      <c r="A44" s="92" t="s">
        <v>31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9"/>
      <c r="M44" s="51"/>
      <c r="N44" s="47"/>
      <c r="O44" s="47"/>
      <c r="P44" s="50"/>
      <c r="Q44" s="50"/>
      <c r="R44" s="99"/>
      <c r="S44" s="47"/>
      <c r="T44" s="47"/>
      <c r="U44" s="47"/>
      <c r="V44" s="50"/>
      <c r="W44" s="50"/>
      <c r="X44" s="99"/>
      <c r="Y44" s="49"/>
      <c r="Z44" s="49"/>
      <c r="AA44" s="49"/>
      <c r="AB44" s="49"/>
      <c r="AC44" s="50"/>
      <c r="AD44" s="50"/>
      <c r="AE44" s="99"/>
    </row>
    <row r="45" spans="1:33" s="54" customFormat="1" ht="29.95" customHeight="1" x14ac:dyDescent="0.3">
      <c r="A45" s="94" t="s">
        <v>32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99"/>
      <c r="M45" s="51"/>
      <c r="N45" s="47"/>
      <c r="O45" s="47"/>
      <c r="P45" s="50"/>
      <c r="Q45" s="50"/>
      <c r="R45" s="99"/>
      <c r="S45" s="47"/>
      <c r="T45" s="47"/>
      <c r="U45" s="47"/>
      <c r="V45" s="50"/>
      <c r="W45" s="50"/>
      <c r="X45" s="99"/>
      <c r="Y45" s="49"/>
      <c r="Z45" s="49"/>
      <c r="AA45" s="49"/>
      <c r="AB45" s="49"/>
      <c r="AC45" s="50"/>
      <c r="AD45" s="50"/>
      <c r="AE45" s="99"/>
    </row>
    <row r="46" spans="1:33" s="54" customFormat="1" ht="29.95" customHeight="1" thickBot="1" x14ac:dyDescent="0.35">
      <c r="A46" s="65" t="s">
        <v>33</v>
      </c>
      <c r="B46" s="16">
        <f>SUM(B34:B45)</f>
        <v>597</v>
      </c>
      <c r="C46" s="17">
        <f>SUM(C34:C45)</f>
        <v>1</v>
      </c>
      <c r="D46" s="18">
        <f>SUM(D34:D45)</f>
        <v>4545930.1099999994</v>
      </c>
      <c r="E46" s="18">
        <f>SUM(E34:E45)</f>
        <v>5256170.97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99"/>
      <c r="Y46" s="49"/>
      <c r="Z46" s="49"/>
      <c r="AA46" s="49"/>
      <c r="AB46" s="49"/>
      <c r="AC46" s="50"/>
      <c r="AD46" s="50"/>
      <c r="AE46" s="99"/>
    </row>
    <row r="47" spans="1:33" ht="36" customHeight="1" x14ac:dyDescent="0.3">
      <c r="A47" s="99"/>
      <c r="B47" s="99"/>
      <c r="C47" s="99"/>
      <c r="D47" s="99"/>
      <c r="E47" s="99"/>
      <c r="F47" s="99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pane xSplit="1" ySplit="12" topLeftCell="E29" activePane="bottomRight" state="frozen"/>
      <selection pane="topRight" activeCell="B1" sqref="B1"/>
      <selection pane="bottomLeft" activeCell="A13" sqref="A13"/>
      <selection pane="bottomRight" activeCell="O20" sqref="O20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88671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109375" style="27" customWidth="1"/>
    <col min="10" max="10" width="20" style="27" customWidth="1"/>
    <col min="11" max="12" width="11.44140625" style="27" customWidth="1"/>
    <col min="13" max="13" width="10.88671875" style="27" customWidth="1"/>
    <col min="14" max="14" width="18.88671875" style="63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10937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8" customHeight="1" x14ac:dyDescent="0.3">
      <c r="A5" s="28" t="s">
        <v>0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54</v>
      </c>
      <c r="B7" s="31" t="s">
        <v>55</v>
      </c>
      <c r="C7" s="32"/>
      <c r="D7" s="32"/>
      <c r="E7" s="32"/>
      <c r="F7" s="32"/>
      <c r="G7" s="33"/>
      <c r="H7" s="73"/>
      <c r="I7" s="88" t="s">
        <v>3</v>
      </c>
      <c r="J7" s="89">
        <v>44215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4</v>
      </c>
      <c r="B8" s="91" t="str">
        <f>'CONTRACTACIO 1r TR 2020'!B8</f>
        <v>TRACTAMENT I SELECCIÓ DE RESIDUS,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06" t="s">
        <v>5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29.95" customHeight="1" thickBot="1" x14ac:dyDescent="0.35">
      <c r="A11" s="141" t="s">
        <v>6</v>
      </c>
      <c r="B11" s="109" t="s">
        <v>7</v>
      </c>
      <c r="C11" s="110"/>
      <c r="D11" s="110"/>
      <c r="E11" s="110"/>
      <c r="F11" s="111"/>
      <c r="G11" s="112" t="s">
        <v>8</v>
      </c>
      <c r="H11" s="113"/>
      <c r="I11" s="113"/>
      <c r="J11" s="113"/>
      <c r="K11" s="114"/>
      <c r="L11" s="127" t="s">
        <v>9</v>
      </c>
      <c r="M11" s="128"/>
      <c r="N11" s="128"/>
      <c r="O11" s="128"/>
      <c r="P11" s="128"/>
      <c r="Q11" s="115" t="s">
        <v>10</v>
      </c>
      <c r="R11" s="116"/>
      <c r="S11" s="116"/>
      <c r="T11" s="116"/>
      <c r="U11" s="117"/>
      <c r="V11" s="121" t="s">
        <v>11</v>
      </c>
      <c r="W11" s="122"/>
      <c r="X11" s="122"/>
      <c r="Y11" s="122"/>
      <c r="Z11" s="123"/>
      <c r="AA11" s="118" t="s">
        <v>12</v>
      </c>
      <c r="AB11" s="119"/>
      <c r="AC11" s="119"/>
      <c r="AD11" s="119"/>
      <c r="AE11" s="120"/>
    </row>
    <row r="12" spans="1:31" ht="38.950000000000003" customHeight="1" thickBot="1" x14ac:dyDescent="0.35">
      <c r="A12" s="142"/>
      <c r="B12" s="39" t="s">
        <v>13</v>
      </c>
      <c r="C12" s="35" t="s">
        <v>14</v>
      </c>
      <c r="D12" s="36" t="s">
        <v>56</v>
      </c>
      <c r="E12" s="37" t="s">
        <v>16</v>
      </c>
      <c r="F12" s="38" t="s">
        <v>17</v>
      </c>
      <c r="G12" s="39" t="s">
        <v>13</v>
      </c>
      <c r="H12" s="35" t="s">
        <v>14</v>
      </c>
      <c r="I12" s="36" t="s">
        <v>15</v>
      </c>
      <c r="J12" s="37" t="s">
        <v>18</v>
      </c>
      <c r="K12" s="38" t="s">
        <v>17</v>
      </c>
      <c r="L12" s="39" t="s">
        <v>13</v>
      </c>
      <c r="M12" s="35" t="s">
        <v>14</v>
      </c>
      <c r="N12" s="36" t="s">
        <v>15</v>
      </c>
      <c r="O12" s="37" t="s">
        <v>19</v>
      </c>
      <c r="P12" s="38" t="s">
        <v>17</v>
      </c>
      <c r="Q12" s="39" t="s">
        <v>13</v>
      </c>
      <c r="R12" s="35" t="s">
        <v>14</v>
      </c>
      <c r="S12" s="36" t="s">
        <v>20</v>
      </c>
      <c r="T12" s="37" t="s">
        <v>18</v>
      </c>
      <c r="U12" s="40" t="s">
        <v>17</v>
      </c>
      <c r="V12" s="34" t="s">
        <v>13</v>
      </c>
      <c r="W12" s="35" t="s">
        <v>14</v>
      </c>
      <c r="X12" s="36" t="s">
        <v>20</v>
      </c>
      <c r="Y12" s="37" t="s">
        <v>18</v>
      </c>
      <c r="Z12" s="38" t="s">
        <v>17</v>
      </c>
      <c r="AA12" s="34" t="s">
        <v>13</v>
      </c>
      <c r="AB12" s="35" t="s">
        <v>14</v>
      </c>
      <c r="AC12" s="36" t="s">
        <v>20</v>
      </c>
      <c r="AD12" s="37" t="s">
        <v>18</v>
      </c>
      <c r="AE12" s="38" t="s">
        <v>17</v>
      </c>
    </row>
    <row r="13" spans="1:31" s="42" customFormat="1" ht="36" customHeight="1" x14ac:dyDescent="0.3">
      <c r="A13" s="41" t="s">
        <v>21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12</v>
      </c>
      <c r="H13" s="20">
        <f t="shared" ref="H13:H21" si="2">IF(G13,G13/$G$25,"")</f>
        <v>7.4999999999999997E-2</v>
      </c>
      <c r="I13" s="4">
        <v>3436857.62</v>
      </c>
      <c r="J13" s="5">
        <v>3822901.12</v>
      </c>
      <c r="K13" s="21">
        <f t="shared" ref="K13:K21" si="3">IF(J13,J13/$J$25,"")</f>
        <v>0.72658853557968106</v>
      </c>
      <c r="L13" s="1">
        <v>3</v>
      </c>
      <c r="M13" s="20">
        <f>IF(L13,L13/$L$25,"")</f>
        <v>1.0344827586206896E-2</v>
      </c>
      <c r="N13" s="4">
        <v>444177.73</v>
      </c>
      <c r="O13" s="5">
        <v>537455.05000000005</v>
      </c>
      <c r="P13" s="21">
        <f>IF(O13,O13/$O$25,"")</f>
        <v>0.27595661133045379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22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6.2500000000000003E-3</v>
      </c>
      <c r="I14" s="6">
        <v>7500</v>
      </c>
      <c r="J14" s="7">
        <v>9075</v>
      </c>
      <c r="K14" s="21">
        <f t="shared" si="3"/>
        <v>1.7248133690639651E-3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23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6.2500000000000003E-3</v>
      </c>
      <c r="I15" s="6">
        <v>7185</v>
      </c>
      <c r="J15" s="7">
        <v>8693.85</v>
      </c>
      <c r="K15" s="21">
        <f t="shared" si="3"/>
        <v>1.6523712075632785E-3</v>
      </c>
      <c r="L15" s="2">
        <v>1</v>
      </c>
      <c r="M15" s="20">
        <f>IF(L15,L15/$L$25,"")</f>
        <v>3.4482758620689655E-3</v>
      </c>
      <c r="N15" s="6">
        <v>18840</v>
      </c>
      <c r="O15" s="7">
        <v>22796.400000000001</v>
      </c>
      <c r="P15" s="21">
        <f>IF(O15,O15/$O$25,"")</f>
        <v>1.1704824979379311E-2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24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25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26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3</v>
      </c>
      <c r="H18" s="67">
        <f t="shared" si="2"/>
        <v>1.8749999999999999E-2</v>
      </c>
      <c r="I18" s="70">
        <v>986916.61</v>
      </c>
      <c r="J18" s="71">
        <v>1190664.94</v>
      </c>
      <c r="K18" s="68">
        <f t="shared" si="3"/>
        <v>0.22630025416944835</v>
      </c>
      <c r="L18" s="72">
        <v>2</v>
      </c>
      <c r="M18" s="67">
        <f>IF(L18,L18/$L$25,"")</f>
        <v>6.8965517241379309E-3</v>
      </c>
      <c r="N18" s="70">
        <v>208028.96</v>
      </c>
      <c r="O18" s="71">
        <v>1190664.94</v>
      </c>
      <c r="P18" s="68">
        <f>IF(O18,O18/$O$25,"")</f>
        <v>0.61134761329785259</v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">
      <c r="A19" s="44" t="s">
        <v>27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121</v>
      </c>
      <c r="M19" s="20">
        <f>IF(L19,L19/$L$25,"")</f>
        <v>0.41724137931034483</v>
      </c>
      <c r="N19" s="6">
        <v>75025.899999999994</v>
      </c>
      <c r="O19" s="7">
        <v>90781.31</v>
      </c>
      <c r="P19" s="21">
        <f>IF(O19,O19/$O$25,"")</f>
        <v>4.6611716979381691E-2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28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143</v>
      </c>
      <c r="H20" s="67">
        <f t="shared" si="2"/>
        <v>0.89375000000000004</v>
      </c>
      <c r="I20" s="70">
        <v>192629.25</v>
      </c>
      <c r="J20" s="71">
        <v>230103.9</v>
      </c>
      <c r="K20" s="68">
        <f t="shared" si="3"/>
        <v>4.3734025674243275E-2</v>
      </c>
      <c r="L20" s="69">
        <v>163</v>
      </c>
      <c r="M20" s="67">
        <f>IF(L20,L20/$L$25,"")</f>
        <v>0.56206896551724139</v>
      </c>
      <c r="N20" s="70">
        <v>87603.36</v>
      </c>
      <c r="O20" s="71">
        <v>105909.38</v>
      </c>
      <c r="P20" s="68">
        <f>IF(O20,O20/$O$25,"")</f>
        <v>5.4379233412932548E-2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3">
      <c r="A21" s="46" t="s">
        <v>47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">
      <c r="A22" s="80" t="s">
        <v>30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2" t="s">
        <v>31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4" t="s">
        <v>32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.049999999999997" customHeight="1" thickBot="1" x14ac:dyDescent="0.35">
      <c r="A25" s="82" t="s">
        <v>33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160</v>
      </c>
      <c r="H25" s="17">
        <f t="shared" si="30"/>
        <v>1</v>
      </c>
      <c r="I25" s="18">
        <f t="shared" si="30"/>
        <v>4631088.4800000004</v>
      </c>
      <c r="J25" s="18">
        <f t="shared" si="30"/>
        <v>5261438.8100000005</v>
      </c>
      <c r="K25" s="19">
        <f t="shared" si="30"/>
        <v>0.99999999999999978</v>
      </c>
      <c r="L25" s="16">
        <f t="shared" si="30"/>
        <v>290</v>
      </c>
      <c r="M25" s="17">
        <f t="shared" si="30"/>
        <v>1</v>
      </c>
      <c r="N25" s="18">
        <f t="shared" si="30"/>
        <v>833675.95</v>
      </c>
      <c r="O25" s="18">
        <f t="shared" si="30"/>
        <v>1947607.08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4" hidden="1" customHeight="1" x14ac:dyDescent="0.3">
      <c r="A27" s="147" t="s">
        <v>57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48" t="s">
        <v>35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43" t="s">
        <v>36</v>
      </c>
      <c r="B29" s="143"/>
      <c r="C29" s="143"/>
      <c r="D29" s="143"/>
      <c r="E29" s="143"/>
      <c r="F29" s="143"/>
      <c r="G29" s="143"/>
      <c r="H29" s="143"/>
      <c r="I29" s="50"/>
      <c r="J29" s="50"/>
      <c r="K29" s="50"/>
      <c r="L29" s="99"/>
      <c r="M29" s="51"/>
      <c r="N29" s="47"/>
      <c r="O29" s="47"/>
      <c r="P29" s="50"/>
      <c r="Q29" s="50"/>
      <c r="R29" s="99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99"/>
      <c r="B30" s="99"/>
      <c r="C30" s="99"/>
      <c r="D30" s="99"/>
      <c r="E30" s="99"/>
      <c r="F30" s="99"/>
      <c r="G30" s="52"/>
      <c r="H30" s="52"/>
      <c r="I30" s="50"/>
      <c r="J30" s="50"/>
      <c r="K30" s="50"/>
      <c r="L30" s="99"/>
      <c r="M30" s="51"/>
      <c r="N30" s="47"/>
      <c r="O30" s="47"/>
      <c r="P30" s="50"/>
      <c r="Q30" s="50"/>
      <c r="R30" s="99"/>
      <c r="S30" s="47"/>
      <c r="T30" s="47"/>
      <c r="U30" s="47"/>
      <c r="V30" s="50"/>
      <c r="W30" s="50"/>
      <c r="X30" s="99"/>
      <c r="Y30" s="49"/>
      <c r="Z30" s="49"/>
      <c r="AA30" s="49"/>
      <c r="AB30" s="49"/>
      <c r="AC30" s="50"/>
      <c r="AD30" s="50"/>
      <c r="AE30" s="99"/>
    </row>
    <row r="31" spans="1:31" s="55" customFormat="1" ht="18" customHeight="1" x14ac:dyDescent="0.3">
      <c r="A31" s="124" t="s">
        <v>6</v>
      </c>
      <c r="B31" s="129" t="s">
        <v>37</v>
      </c>
      <c r="C31" s="130"/>
      <c r="D31" s="130"/>
      <c r="E31" s="130"/>
      <c r="F31" s="131"/>
      <c r="G31" s="25"/>
      <c r="J31" s="135" t="s">
        <v>38</v>
      </c>
      <c r="K31" s="136"/>
      <c r="L31" s="129" t="s">
        <v>39</v>
      </c>
      <c r="M31" s="130"/>
      <c r="N31" s="130"/>
      <c r="O31" s="130"/>
      <c r="P31" s="131"/>
      <c r="Q31" s="50"/>
      <c r="R31" s="99"/>
      <c r="S31" s="47"/>
      <c r="T31" s="47"/>
      <c r="U31" s="47"/>
      <c r="V31" s="50"/>
      <c r="W31" s="50"/>
      <c r="X31" s="99"/>
      <c r="AC31" s="50"/>
      <c r="AD31" s="50"/>
      <c r="AE31" s="99"/>
    </row>
    <row r="32" spans="1:31" s="55" customFormat="1" ht="18" customHeight="1" thickBot="1" x14ac:dyDescent="0.35">
      <c r="A32" s="125"/>
      <c r="B32" s="144"/>
      <c r="C32" s="145"/>
      <c r="D32" s="145"/>
      <c r="E32" s="145"/>
      <c r="F32" s="146"/>
      <c r="G32" s="25"/>
      <c r="J32" s="137"/>
      <c r="K32" s="138"/>
      <c r="L32" s="132"/>
      <c r="M32" s="133"/>
      <c r="N32" s="133"/>
      <c r="O32" s="133"/>
      <c r="P32" s="134"/>
      <c r="Q32" s="50"/>
      <c r="R32" s="99"/>
      <c r="S32" s="47"/>
      <c r="T32" s="47"/>
      <c r="U32" s="47"/>
      <c r="V32" s="50"/>
      <c r="W32" s="50"/>
      <c r="X32" s="99"/>
      <c r="AC32" s="50"/>
      <c r="AD32" s="50"/>
      <c r="AE32" s="99"/>
    </row>
    <row r="33" spans="1:33" s="25" customFormat="1" ht="47.45" customHeight="1" thickBot="1" x14ac:dyDescent="0.35">
      <c r="A33" s="126"/>
      <c r="B33" s="56" t="s">
        <v>40</v>
      </c>
      <c r="C33" s="35" t="s">
        <v>14</v>
      </c>
      <c r="D33" s="36" t="s">
        <v>41</v>
      </c>
      <c r="E33" s="37" t="s">
        <v>42</v>
      </c>
      <c r="F33" s="57" t="s">
        <v>43</v>
      </c>
      <c r="J33" s="139"/>
      <c r="K33" s="140"/>
      <c r="L33" s="56" t="s">
        <v>40</v>
      </c>
      <c r="M33" s="35" t="s">
        <v>14</v>
      </c>
      <c r="N33" s="36" t="s">
        <v>41</v>
      </c>
      <c r="O33" s="37" t="s">
        <v>42</v>
      </c>
      <c r="P33" s="57" t="s">
        <v>43</v>
      </c>
    </row>
    <row r="34" spans="1:33" s="25" customFormat="1" ht="29.95" customHeight="1" x14ac:dyDescent="0.3">
      <c r="A34" s="41" t="s">
        <v>21</v>
      </c>
      <c r="B34" s="9">
        <f t="shared" ref="B34:B42" si="31">B13+G13+L13+Q13+AA13+V13</f>
        <v>15</v>
      </c>
      <c r="C34" s="8">
        <f t="shared" ref="C34:C45" si="32">IF(B34,B34/$B$46,"")</f>
        <v>3.3333333333333333E-2</v>
      </c>
      <c r="D34" s="10">
        <f t="shared" ref="D34:D42" si="33">D13+I13+N13+S13+AC13+X13</f>
        <v>3881035.35</v>
      </c>
      <c r="E34" s="11">
        <f t="shared" ref="E34:E42" si="34">E13+J13+O13+T13+AD13+Y13</f>
        <v>4360356.17</v>
      </c>
      <c r="F34" s="21">
        <f t="shared" ref="F34:F42" si="35">IF(E34,E34/$E$46,"")</f>
        <v>0.60484511217336701</v>
      </c>
      <c r="J34" s="104" t="s">
        <v>7</v>
      </c>
      <c r="K34" s="105"/>
      <c r="L34" s="58">
        <f>B25</f>
        <v>0</v>
      </c>
      <c r="M34" s="8" t="str">
        <f t="shared" ref="M34:M39" si="36">IF(L34,L34/$L$40,"")</f>
        <v/>
      </c>
      <c r="N34" s="59">
        <f>D25</f>
        <v>0</v>
      </c>
      <c r="O34" s="59">
        <f>E25</f>
        <v>0</v>
      </c>
      <c r="P34" s="60" t="str">
        <f t="shared" ref="P34:P39" si="37">IF(O34,O34/$O$40,"")</f>
        <v/>
      </c>
    </row>
    <row r="35" spans="1:33" s="25" customFormat="1" ht="29.95" customHeight="1" x14ac:dyDescent="0.3">
      <c r="A35" s="43" t="s">
        <v>22</v>
      </c>
      <c r="B35" s="12">
        <f t="shared" si="31"/>
        <v>1</v>
      </c>
      <c r="C35" s="8">
        <f t="shared" si="32"/>
        <v>2.2222222222222222E-3</v>
      </c>
      <c r="D35" s="13">
        <f t="shared" si="33"/>
        <v>7500</v>
      </c>
      <c r="E35" s="14">
        <f t="shared" si="34"/>
        <v>9075</v>
      </c>
      <c r="F35" s="21">
        <f t="shared" si="35"/>
        <v>1.258835099466956E-3</v>
      </c>
      <c r="J35" s="100" t="s">
        <v>8</v>
      </c>
      <c r="K35" s="101"/>
      <c r="L35" s="61">
        <f>G25</f>
        <v>160</v>
      </c>
      <c r="M35" s="8">
        <f t="shared" si="36"/>
        <v>0.35555555555555557</v>
      </c>
      <c r="N35" s="62">
        <f>I25</f>
        <v>4631088.4800000004</v>
      </c>
      <c r="O35" s="62">
        <f>J25</f>
        <v>5261438.8100000005</v>
      </c>
      <c r="P35" s="60">
        <f t="shared" si="37"/>
        <v>0.7298384405207331</v>
      </c>
    </row>
    <row r="36" spans="1:33" ht="29.95" customHeight="1" x14ac:dyDescent="0.3">
      <c r="A36" s="43" t="s">
        <v>23</v>
      </c>
      <c r="B36" s="12">
        <f t="shared" si="31"/>
        <v>2</v>
      </c>
      <c r="C36" s="8">
        <f t="shared" si="32"/>
        <v>4.4444444444444444E-3</v>
      </c>
      <c r="D36" s="13">
        <f t="shared" si="33"/>
        <v>26025</v>
      </c>
      <c r="E36" s="14">
        <f t="shared" si="34"/>
        <v>31490.25</v>
      </c>
      <c r="F36" s="21">
        <f t="shared" si="35"/>
        <v>4.3681577951503372E-3</v>
      </c>
      <c r="G36" s="25"/>
      <c r="J36" s="100" t="s">
        <v>9</v>
      </c>
      <c r="K36" s="101"/>
      <c r="L36" s="61">
        <f>L25</f>
        <v>290</v>
      </c>
      <c r="M36" s="8">
        <f t="shared" si="36"/>
        <v>0.64444444444444449</v>
      </c>
      <c r="N36" s="62">
        <f>N25</f>
        <v>833675.95</v>
      </c>
      <c r="O36" s="62">
        <f>O25</f>
        <v>1947607.08</v>
      </c>
      <c r="P36" s="60">
        <f t="shared" si="37"/>
        <v>0.27016155947926696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24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0" t="s">
        <v>10</v>
      </c>
      <c r="K37" s="101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25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0" t="s">
        <v>11</v>
      </c>
      <c r="K38" s="101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26</v>
      </c>
      <c r="B39" s="15">
        <f t="shared" si="31"/>
        <v>5</v>
      </c>
      <c r="C39" s="8">
        <f t="shared" si="32"/>
        <v>1.1111111111111112E-2</v>
      </c>
      <c r="D39" s="13">
        <f t="shared" si="33"/>
        <v>1194945.57</v>
      </c>
      <c r="E39" s="22">
        <f t="shared" si="34"/>
        <v>2381329.88</v>
      </c>
      <c r="F39" s="21">
        <f t="shared" si="35"/>
        <v>0.33032524918495143</v>
      </c>
      <c r="G39" s="25"/>
      <c r="J39" s="100" t="s">
        <v>12</v>
      </c>
      <c r="K39" s="101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27</v>
      </c>
      <c r="B40" s="12">
        <f t="shared" si="31"/>
        <v>121</v>
      </c>
      <c r="C40" s="8">
        <f t="shared" si="32"/>
        <v>0.2688888888888889</v>
      </c>
      <c r="D40" s="13">
        <f t="shared" si="33"/>
        <v>75025.899999999994</v>
      </c>
      <c r="E40" s="23">
        <f t="shared" si="34"/>
        <v>90781.31</v>
      </c>
      <c r="F40" s="21">
        <f t="shared" si="35"/>
        <v>1.2592694149155986E-2</v>
      </c>
      <c r="G40" s="25"/>
      <c r="J40" s="102" t="s">
        <v>33</v>
      </c>
      <c r="K40" s="103"/>
      <c r="L40" s="83">
        <f>SUM(L34:L39)</f>
        <v>450</v>
      </c>
      <c r="M40" s="17">
        <f>SUM(M34:M39)</f>
        <v>1</v>
      </c>
      <c r="N40" s="84">
        <f>SUM(N34:N39)</f>
        <v>5464764.4300000006</v>
      </c>
      <c r="O40" s="85">
        <f>SUM(O34:O39)</f>
        <v>7209045.8900000006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28</v>
      </c>
      <c r="B41" s="12">
        <f t="shared" si="31"/>
        <v>306</v>
      </c>
      <c r="C41" s="8">
        <f t="shared" si="32"/>
        <v>0.68</v>
      </c>
      <c r="D41" s="13">
        <f t="shared" si="33"/>
        <v>280232.61</v>
      </c>
      <c r="E41" s="23">
        <f t="shared" si="34"/>
        <v>336013.28</v>
      </c>
      <c r="F41" s="21">
        <f t="shared" si="35"/>
        <v>4.6609951597908338E-2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49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99"/>
      <c r="M42" s="51"/>
      <c r="N42" s="47"/>
      <c r="O42" s="47"/>
      <c r="P42" s="50"/>
      <c r="Q42" s="50"/>
      <c r="R42" s="99"/>
      <c r="S42" s="47"/>
      <c r="T42" s="47"/>
      <c r="U42" s="47"/>
      <c r="V42" s="50"/>
      <c r="W42" s="50"/>
      <c r="X42" s="99"/>
      <c r="Y42" s="49"/>
      <c r="Z42" s="49"/>
      <c r="AA42" s="49"/>
      <c r="AB42" s="49"/>
      <c r="AC42" s="50"/>
      <c r="AD42" s="50"/>
      <c r="AE42" s="99"/>
    </row>
    <row r="43" spans="1:33" s="54" customFormat="1" ht="29.95" customHeight="1" x14ac:dyDescent="0.3">
      <c r="A43" s="80" t="s">
        <v>30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9"/>
      <c r="M43" s="51"/>
      <c r="N43" s="47"/>
      <c r="O43" s="47"/>
      <c r="P43" s="50"/>
      <c r="Q43" s="50"/>
      <c r="R43" s="99"/>
      <c r="S43" s="47"/>
      <c r="T43" s="47"/>
      <c r="U43" s="47"/>
      <c r="V43" s="50"/>
      <c r="W43" s="50"/>
      <c r="X43" s="99"/>
      <c r="Y43" s="49"/>
      <c r="Z43" s="49"/>
      <c r="AA43" s="49"/>
      <c r="AB43" s="49"/>
      <c r="AC43" s="50"/>
      <c r="AD43" s="50"/>
      <c r="AE43" s="99"/>
    </row>
    <row r="44" spans="1:33" s="54" customFormat="1" ht="29.95" customHeight="1" x14ac:dyDescent="0.3">
      <c r="A44" s="92" t="s">
        <v>31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9"/>
      <c r="M44" s="51"/>
      <c r="N44" s="47"/>
      <c r="O44" s="47"/>
      <c r="P44" s="50"/>
      <c r="Q44" s="50"/>
      <c r="R44" s="99"/>
      <c r="S44" s="47"/>
      <c r="T44" s="47"/>
      <c r="U44" s="47"/>
      <c r="V44" s="50"/>
      <c r="W44" s="50"/>
      <c r="X44" s="99"/>
      <c r="Y44" s="49"/>
      <c r="Z44" s="49"/>
      <c r="AA44" s="49"/>
      <c r="AB44" s="49"/>
      <c r="AC44" s="50"/>
      <c r="AD44" s="50"/>
      <c r="AE44" s="99"/>
    </row>
    <row r="45" spans="1:33" s="54" customFormat="1" ht="29.95" customHeight="1" x14ac:dyDescent="0.3">
      <c r="A45" s="92" t="s">
        <v>32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99"/>
      <c r="M45" s="51"/>
      <c r="N45" s="47"/>
      <c r="O45" s="47"/>
      <c r="P45" s="50"/>
      <c r="Q45" s="50"/>
      <c r="R45" s="99"/>
      <c r="S45" s="47"/>
      <c r="T45" s="47"/>
      <c r="U45" s="47"/>
      <c r="V45" s="50"/>
      <c r="W45" s="50"/>
      <c r="X45" s="99"/>
      <c r="Y45" s="49"/>
      <c r="Z45" s="49"/>
      <c r="AA45" s="49"/>
      <c r="AB45" s="49"/>
      <c r="AC45" s="50"/>
      <c r="AD45" s="50"/>
      <c r="AE45" s="99"/>
    </row>
    <row r="46" spans="1:33" s="54" customFormat="1" ht="29.95" customHeight="1" thickBot="1" x14ac:dyDescent="0.35">
      <c r="A46" s="65" t="s">
        <v>33</v>
      </c>
      <c r="B46" s="16">
        <f>SUM(B34:B45)</f>
        <v>450</v>
      </c>
      <c r="C46" s="17">
        <f>SUM(C34:C45)</f>
        <v>1</v>
      </c>
      <c r="D46" s="18">
        <f>SUM(D34:D45)</f>
        <v>5464764.4300000006</v>
      </c>
      <c r="E46" s="18">
        <f>SUM(E34:E45)</f>
        <v>7209045.8899999997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99"/>
      <c r="Y46" s="49"/>
      <c r="Z46" s="49"/>
      <c r="AA46" s="49"/>
      <c r="AB46" s="49"/>
      <c r="AC46" s="50"/>
      <c r="AD46" s="50"/>
      <c r="AE46" s="99"/>
    </row>
    <row r="47" spans="1:33" ht="36" customHeight="1" x14ac:dyDescent="0.3">
      <c r="A47" s="99"/>
      <c r="B47" s="99"/>
      <c r="C47" s="99"/>
      <c r="D47" s="99"/>
      <c r="E47" s="99"/>
      <c r="F47" s="99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ht="14.4" x14ac:dyDescent="0.3">
      <c r="B51" s="26"/>
      <c r="H51" s="26"/>
      <c r="N51" s="26"/>
    </row>
    <row r="52" spans="2:14" s="25" customFormat="1" ht="14.4" x14ac:dyDescent="0.3">
      <c r="B52" s="26"/>
      <c r="H52" s="26"/>
      <c r="N52" s="26"/>
    </row>
    <row r="53" spans="2:14" s="25" customFormat="1" ht="14.4" x14ac:dyDescent="0.3">
      <c r="B53" s="26"/>
      <c r="H53" s="26"/>
      <c r="N53" s="26"/>
    </row>
    <row r="54" spans="2:14" s="25" customFormat="1" ht="14.4" x14ac:dyDescent="0.3">
      <c r="B54" s="26"/>
      <c r="H54" s="26"/>
      <c r="N54" s="26"/>
    </row>
    <row r="55" spans="2:14" s="25" customFormat="1" ht="14.4" x14ac:dyDescent="0.3">
      <c r="B55" s="26"/>
      <c r="H55" s="26"/>
      <c r="N55" s="26"/>
    </row>
    <row r="56" spans="2:14" s="25" customFormat="1" ht="14.4" x14ac:dyDescent="0.3">
      <c r="B56" s="26"/>
      <c r="H56" s="26"/>
      <c r="N56" s="26"/>
    </row>
    <row r="57" spans="2:14" s="25" customFormat="1" ht="14.4" x14ac:dyDescent="0.3">
      <c r="B57" s="26"/>
      <c r="H57" s="26"/>
      <c r="N57" s="26"/>
    </row>
    <row r="58" spans="2:14" s="25" customFormat="1" ht="14.4" x14ac:dyDescent="0.3">
      <c r="B58" s="26"/>
      <c r="H58" s="26"/>
      <c r="N58" s="26"/>
    </row>
    <row r="59" spans="2:14" s="25" customFormat="1" ht="14.4" x14ac:dyDescent="0.3">
      <c r="B59" s="26"/>
      <c r="H59" s="26"/>
      <c r="N59" s="26"/>
    </row>
    <row r="60" spans="2:14" s="25" customFormat="1" ht="14.4" x14ac:dyDescent="0.3">
      <c r="B60" s="26"/>
      <c r="H60" s="26"/>
      <c r="N60" s="26"/>
    </row>
    <row r="61" spans="2:14" s="25" customFormat="1" ht="14.4" x14ac:dyDescent="0.3">
      <c r="B61" s="26"/>
      <c r="H61" s="26"/>
      <c r="N61" s="26"/>
    </row>
    <row r="62" spans="2:14" s="25" customFormat="1" ht="14.4" x14ac:dyDescent="0.3">
      <c r="B62" s="26"/>
      <c r="H62" s="26"/>
      <c r="N62" s="26"/>
    </row>
    <row r="63" spans="2:14" s="25" customFormat="1" ht="14.4" x14ac:dyDescent="0.3">
      <c r="B63" s="26"/>
      <c r="H63" s="26"/>
      <c r="N63" s="26"/>
    </row>
    <row r="64" spans="2:14" s="25" customFormat="1" ht="14.4" x14ac:dyDescent="0.3">
      <c r="B64" s="26"/>
      <c r="H64" s="26"/>
      <c r="N64" s="26"/>
    </row>
    <row r="65" spans="2:14" s="25" customFormat="1" ht="14.4" x14ac:dyDescent="0.3">
      <c r="B65" s="26"/>
      <c r="H65" s="26"/>
      <c r="N65" s="26"/>
    </row>
    <row r="66" spans="2:14" s="25" customFormat="1" ht="14.4" x14ac:dyDescent="0.3">
      <c r="B66" s="26"/>
      <c r="H66" s="26"/>
      <c r="N66" s="26"/>
    </row>
    <row r="67" spans="2:14" s="25" customFormat="1" ht="14.4" x14ac:dyDescent="0.3">
      <c r="B67" s="26"/>
      <c r="H67" s="26"/>
      <c r="N67" s="26"/>
    </row>
    <row r="68" spans="2:14" s="25" customFormat="1" ht="14.4" x14ac:dyDescent="0.3">
      <c r="B68" s="26"/>
      <c r="H68" s="26"/>
      <c r="N68" s="26"/>
    </row>
    <row r="69" spans="2:14" s="25" customFormat="1" ht="14.4" x14ac:dyDescent="0.3">
      <c r="B69" s="26"/>
      <c r="H69" s="26"/>
      <c r="N69" s="26"/>
    </row>
    <row r="70" spans="2:14" s="25" customFormat="1" ht="14.4" x14ac:dyDescent="0.3">
      <c r="B70" s="26"/>
      <c r="H70" s="26"/>
      <c r="N70" s="26"/>
    </row>
    <row r="71" spans="2:14" s="25" customFormat="1" ht="14.4" x14ac:dyDescent="0.3">
      <c r="B71" s="26"/>
      <c r="H71" s="26"/>
      <c r="N71" s="26"/>
    </row>
    <row r="72" spans="2:14" s="25" customFormat="1" ht="14.4" x14ac:dyDescent="0.3">
      <c r="B72" s="26"/>
      <c r="H72" s="26"/>
      <c r="N72" s="26"/>
    </row>
    <row r="73" spans="2:14" s="25" customFormat="1" ht="14.4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abSelected="1" zoomScale="60" zoomScaleNormal="6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defaultColWidth="9.109375" defaultRowHeight="15.05" x14ac:dyDescent="0.3"/>
  <cols>
    <col min="1" max="1" width="30.44140625" style="27" customWidth="1"/>
    <col min="2" max="2" width="11.109375" style="63" customWidth="1"/>
    <col min="3" max="3" width="10.88671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109375" style="27" customWidth="1"/>
    <col min="10" max="10" width="20" style="27" customWidth="1"/>
    <col min="11" max="11" width="11.44140625" style="27" customWidth="1"/>
    <col min="12" max="12" width="11.88671875" style="27" customWidth="1"/>
    <col min="13" max="13" width="10.88671875" style="27" customWidth="1"/>
    <col min="14" max="14" width="20.109375" style="63" customWidth="1"/>
    <col min="15" max="15" width="19.88671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88671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">
      <c r="B4" s="26"/>
      <c r="H4" s="26"/>
      <c r="N4" s="26"/>
    </row>
    <row r="5" spans="1:31" s="25" customFormat="1" ht="30.8" customHeight="1" x14ac:dyDescent="0.3">
      <c r="A5" s="28" t="s">
        <v>58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4</v>
      </c>
      <c r="B8" s="91" t="str">
        <f>'CONTRACTACIO 1r TR 2020'!B8</f>
        <v>TRACTAMENT I SELECCIÓ DE RESIDUS,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49" t="s">
        <v>5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1"/>
    </row>
    <row r="11" spans="1:31" ht="29.95" customHeight="1" thickBot="1" x14ac:dyDescent="0.35">
      <c r="A11" s="152" t="s">
        <v>6</v>
      </c>
      <c r="B11" s="109" t="s">
        <v>7</v>
      </c>
      <c r="C11" s="110"/>
      <c r="D11" s="110"/>
      <c r="E11" s="110"/>
      <c r="F11" s="111"/>
      <c r="G11" s="112" t="s">
        <v>8</v>
      </c>
      <c r="H11" s="113"/>
      <c r="I11" s="113"/>
      <c r="J11" s="113"/>
      <c r="K11" s="114"/>
      <c r="L11" s="127" t="s">
        <v>9</v>
      </c>
      <c r="M11" s="128"/>
      <c r="N11" s="128"/>
      <c r="O11" s="128"/>
      <c r="P11" s="128"/>
      <c r="Q11" s="115" t="s">
        <v>10</v>
      </c>
      <c r="R11" s="116"/>
      <c r="S11" s="116"/>
      <c r="T11" s="116"/>
      <c r="U11" s="117"/>
      <c r="V11" s="118" t="s">
        <v>12</v>
      </c>
      <c r="W11" s="119"/>
      <c r="X11" s="119"/>
      <c r="Y11" s="119"/>
      <c r="Z11" s="120"/>
      <c r="AA11" s="121" t="s">
        <v>11</v>
      </c>
      <c r="AB11" s="122"/>
      <c r="AC11" s="122"/>
      <c r="AD11" s="122"/>
      <c r="AE11" s="123"/>
    </row>
    <row r="12" spans="1:31" ht="38.950000000000003" customHeight="1" thickBot="1" x14ac:dyDescent="0.35">
      <c r="A12" s="153"/>
      <c r="B12" s="34" t="s">
        <v>13</v>
      </c>
      <c r="C12" s="35" t="s">
        <v>14</v>
      </c>
      <c r="D12" s="36" t="s">
        <v>61</v>
      </c>
      <c r="E12" s="37" t="s">
        <v>62</v>
      </c>
      <c r="F12" s="38" t="s">
        <v>17</v>
      </c>
      <c r="G12" s="39" t="s">
        <v>13</v>
      </c>
      <c r="H12" s="35" t="s">
        <v>14</v>
      </c>
      <c r="I12" s="36" t="s">
        <v>61</v>
      </c>
      <c r="J12" s="37" t="s">
        <v>62</v>
      </c>
      <c r="K12" s="38" t="s">
        <v>17</v>
      </c>
      <c r="L12" s="39" t="s">
        <v>13</v>
      </c>
      <c r="M12" s="35" t="s">
        <v>14</v>
      </c>
      <c r="N12" s="36" t="s">
        <v>61</v>
      </c>
      <c r="O12" s="37" t="s">
        <v>62</v>
      </c>
      <c r="P12" s="38" t="s">
        <v>17</v>
      </c>
      <c r="Q12" s="39" t="s">
        <v>13</v>
      </c>
      <c r="R12" s="35" t="s">
        <v>14</v>
      </c>
      <c r="S12" s="36" t="s">
        <v>61</v>
      </c>
      <c r="T12" s="37" t="s">
        <v>62</v>
      </c>
      <c r="U12" s="40" t="s">
        <v>17</v>
      </c>
      <c r="V12" s="34" t="s">
        <v>13</v>
      </c>
      <c r="W12" s="35" t="s">
        <v>14</v>
      </c>
      <c r="X12" s="36" t="s">
        <v>61</v>
      </c>
      <c r="Y12" s="37" t="s">
        <v>62</v>
      </c>
      <c r="Z12" s="38" t="s">
        <v>17</v>
      </c>
      <c r="AA12" s="34" t="s">
        <v>13</v>
      </c>
      <c r="AB12" s="35" t="s">
        <v>14</v>
      </c>
      <c r="AC12" s="36" t="s">
        <v>61</v>
      </c>
      <c r="AD12" s="37" t="s">
        <v>62</v>
      </c>
      <c r="AE12" s="38" t="s">
        <v>17</v>
      </c>
    </row>
    <row r="13" spans="1:31" s="42" customFormat="1" ht="36" customHeight="1" x14ac:dyDescent="0.3">
      <c r="A13" s="41" t="s">
        <v>21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26</v>
      </c>
      <c r="H13" s="20">
        <f t="shared" ref="H13:H24" si="2">IF(G13,G13/$G$25,"")</f>
        <v>3.2298136645962733E-2</v>
      </c>
      <c r="I13" s="10">
        <f>'CONTRACTACIO 1r TR 2020'!I13+'CONTRACTACIO 2n TR 2020'!I13+'CONTRACTACIO 3r TR 2020'!I13+'CONTRACTACIO 4t TR 2020'!I13</f>
        <v>7408169.1799999997</v>
      </c>
      <c r="J13" s="10">
        <f>'CONTRACTACIO 1r TR 2020'!J13+'CONTRACTACIO 2n TR 2020'!J13+'CONTRACTACIO 3r TR 2020'!J13+'CONTRACTACIO 4t TR 2020'!J13</f>
        <v>8373668.5200000005</v>
      </c>
      <c r="K13" s="21">
        <f t="shared" ref="K13:K24" si="3">IF(J13,J13/$J$25,"")</f>
        <v>0.7037066591969402</v>
      </c>
      <c r="L13" s="9">
        <f>'CONTRACTACIO 1r TR 2020'!L13+'CONTRACTACIO 2n TR 2020'!L13+'CONTRACTACIO 3r TR 2020'!L13+'CONTRACTACIO 4t TR 2020'!L13</f>
        <v>10</v>
      </c>
      <c r="M13" s="20">
        <f t="shared" ref="M13:M24" si="4">IF(L13,L13/$L$25,"")</f>
        <v>8.8495575221238937E-3</v>
      </c>
      <c r="N13" s="10">
        <f>'CONTRACTACIO 1r TR 2020'!N13+'CONTRACTACIO 2n TR 2020'!N13+'CONTRACTACIO 3r TR 2020'!N13+'CONTRACTACIO 4t TR 2020'!N13</f>
        <v>1312360.58</v>
      </c>
      <c r="O13" s="10">
        <f>'CONTRACTACIO 1r TR 2020'!O13+'CONTRACTACIO 2n TR 2020'!O13+'CONTRACTACIO 3r TR 2020'!O13+'CONTRACTACIO 4t TR 2020'!O13</f>
        <v>1587956.3</v>
      </c>
      <c r="P13" s="21">
        <f t="shared" ref="P13:P24" si="5">IF(O13,O13/$O$25,"")</f>
        <v>0.31747158019863991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22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1</v>
      </c>
      <c r="H14" s="20">
        <f t="shared" si="2"/>
        <v>1.2422360248447205E-3</v>
      </c>
      <c r="I14" s="13">
        <f>'CONTRACTACIO 1r TR 2020'!I14+'CONTRACTACIO 2n TR 2020'!I14+'CONTRACTACIO 3r TR 2020'!I14+'CONTRACTACIO 4t TR 2020'!I14</f>
        <v>7500</v>
      </c>
      <c r="J14" s="13">
        <f>'CONTRACTACIO 1r TR 2020'!J14+'CONTRACTACIO 2n TR 2020'!J14+'CONTRACTACIO 3r TR 2020'!J14+'CONTRACTACIO 4t TR 2020'!J14</f>
        <v>9075</v>
      </c>
      <c r="K14" s="21">
        <f t="shared" si="3"/>
        <v>7.6264517958399335E-4</v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23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7</v>
      </c>
      <c r="H15" s="20">
        <f t="shared" si="2"/>
        <v>8.6956521739130436E-3</v>
      </c>
      <c r="I15" s="13">
        <f>'CONTRACTACIO 1r TR 2020'!I15+'CONTRACTACIO 2n TR 2020'!I15+'CONTRACTACIO 3r TR 2020'!I15+'CONTRACTACIO 4t TR 2020'!I15</f>
        <v>124447.62</v>
      </c>
      <c r="J15" s="13">
        <f>'CONTRACTACIO 1r TR 2020'!J15+'CONTRACTACIO 2n TR 2020'!J15+'CONTRACTACIO 3r TR 2020'!J15+'CONTRACTACIO 4t TR 2020'!J15</f>
        <v>149965.76999999999</v>
      </c>
      <c r="K15" s="21">
        <f t="shared" si="3"/>
        <v>1.2602828825686153E-2</v>
      </c>
      <c r="L15" s="9">
        <f>'CONTRACTACIO 1r TR 2020'!L15+'CONTRACTACIO 2n TR 2020'!L15+'CONTRACTACIO 3r TR 2020'!L15+'CONTRACTACIO 4t TR 2020'!L15</f>
        <v>2</v>
      </c>
      <c r="M15" s="20">
        <f t="shared" si="4"/>
        <v>1.7699115044247787E-3</v>
      </c>
      <c r="N15" s="13">
        <f>'CONTRACTACIO 1r TR 2020'!N15+'CONTRACTACIO 2n TR 2020'!N15+'CONTRACTACIO 3r TR 2020'!N15+'CONTRACTACIO 4t TR 2020'!N15</f>
        <v>43174</v>
      </c>
      <c r="O15" s="13">
        <f>'CONTRACTACIO 1r TR 2020'!O15+'CONTRACTACIO 2n TR 2020'!O15+'CONTRACTACIO 3r TR 2020'!O15+'CONTRACTACIO 4t TR 2020'!O15</f>
        <v>52240.54</v>
      </c>
      <c r="P15" s="21">
        <f t="shared" si="5"/>
        <v>1.0444170777388682E-2</v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24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25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26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7</v>
      </c>
      <c r="H18" s="20">
        <f t="shared" si="2"/>
        <v>8.6956521739130436E-3</v>
      </c>
      <c r="I18" s="13">
        <f>'CONTRACTACIO 1r TR 2020'!I18+'CONTRACTACIO 2n TR 2020'!I18+'CONTRACTACIO 3r TR 2020'!I18+'CONTRACTACIO 4t TR 2020'!I18</f>
        <v>1281337.22</v>
      </c>
      <c r="J18" s="13">
        <f>'CONTRACTACIO 1r TR 2020'!J18+'CONTRACTACIO 2n TR 2020'!J18+'CONTRACTACIO 3r TR 2020'!J18+'CONTRACTACIO 4t TR 2020'!J18</f>
        <v>1541234.8399999999</v>
      </c>
      <c r="K18" s="21">
        <f t="shared" si="3"/>
        <v>0.12952234945817159</v>
      </c>
      <c r="L18" s="9">
        <f>'CONTRACTACIO 1r TR 2020'!L18+'CONTRACTACIO 2n TR 2020'!L18+'CONTRACTACIO 3r TR 2020'!L18+'CONTRACTACIO 4t TR 2020'!L18</f>
        <v>3</v>
      </c>
      <c r="M18" s="20">
        <f t="shared" si="4"/>
        <v>2.6548672566371681E-3</v>
      </c>
      <c r="N18" s="13">
        <f>'CONTRACTACIO 1r TR 2020'!N18+'CONTRACTACIO 2n TR 2020'!N18+'CONTRACTACIO 3r TR 2020'!N18+'CONTRACTACIO 4t TR 2020'!N18</f>
        <v>1252481.8600000001</v>
      </c>
      <c r="O18" s="13">
        <f>'CONTRACTACIO 1r TR 2020'!O18+'CONTRACTACIO 2n TR 2020'!O18+'CONTRACTACIO 3r TR 2020'!O18+'CONTRACTACIO 4t TR 2020'!O18</f>
        <v>2454452.9500000002</v>
      </c>
      <c r="P18" s="21">
        <f t="shared" si="5"/>
        <v>0.49070560478252034</v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27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337</v>
      </c>
      <c r="M19" s="20">
        <f t="shared" si="4"/>
        <v>0.2982300884955752</v>
      </c>
      <c r="N19" s="13">
        <f>'CONTRACTACIO 1r TR 2020'!N19+'CONTRACTACIO 2n TR 2020'!N19+'CONTRACTACIO 3r TR 2020'!N19+'CONTRACTACIO 4t TR 2020'!N19</f>
        <v>90726.239999999991</v>
      </c>
      <c r="O19" s="13">
        <f>'CONTRACTACIO 1r TR 2020'!O19+'CONTRACTACIO 2n TR 2020'!O19+'CONTRACTACIO 3r TR 2020'!O19+'CONTRACTACIO 4t TR 2020'!O19</f>
        <v>109778.76999999999</v>
      </c>
      <c r="P19" s="21">
        <f t="shared" si="5"/>
        <v>2.1947480282777959E-2</v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28</v>
      </c>
      <c r="B20" s="9">
        <f>'CONTRACTACIO 1r TR 2020'!B20+'CONTRACTACIO 2n TR 2020'!B20+'CONTRACTACIO 3r TR 2020'!B20+'CONTRACTACIO 4t TR 2020'!B20</f>
        <v>8</v>
      </c>
      <c r="C20" s="20">
        <f t="shared" si="0"/>
        <v>1</v>
      </c>
      <c r="D20" s="13">
        <f>'CONTRACTACIO 1r TR 2020'!D20+'CONTRACTACIO 2n TR 2020'!D20+'CONTRACTACIO 3r TR 2020'!D20+'CONTRACTACIO 4t TR 2020'!D20</f>
        <v>26805.88</v>
      </c>
      <c r="E20" s="13">
        <f>'CONTRACTACIO 1r TR 2020'!E20+'CONTRACTACIO 2n TR 2020'!E20+'CONTRACTACIO 3r TR 2020'!E20+'CONTRACTACIO 4t TR 2020'!E20</f>
        <v>32435.120000000003</v>
      </c>
      <c r="F20" s="21">
        <f t="shared" si="1"/>
        <v>1</v>
      </c>
      <c r="G20" s="9">
        <f>'CONTRACTACIO 1r TR 2020'!G20+'CONTRACTACIO 2n TR 2020'!G20+'CONTRACTACIO 3r TR 2020'!G20+'CONTRACTACIO 4t TR 2020'!G20</f>
        <v>761</v>
      </c>
      <c r="H20" s="20">
        <f t="shared" si="2"/>
        <v>0.94534161490683233</v>
      </c>
      <c r="I20" s="13">
        <f>'CONTRACTACIO 1r TR 2020'!I20+'CONTRACTACIO 2n TR 2020'!I20+'CONTRACTACIO 3r TR 2020'!I20+'CONTRACTACIO 4t TR 2020'!I20</f>
        <v>1475816.56</v>
      </c>
      <c r="J20" s="13">
        <f>'CONTRACTACIO 1r TR 2020'!J20+'CONTRACTACIO 2n TR 2020'!J20+'CONTRACTACIO 3r TR 2020'!J20+'CONTRACTACIO 4t TR 2020'!J20</f>
        <v>1770558.5</v>
      </c>
      <c r="K20" s="21">
        <f t="shared" si="3"/>
        <v>0.14879425952578137</v>
      </c>
      <c r="L20" s="9">
        <f>'CONTRACTACIO 1r TR 2020'!L20+'CONTRACTACIO 2n TR 2020'!L20+'CONTRACTACIO 3r TR 2020'!L20+'CONTRACTACIO 4t TR 2020'!L20</f>
        <v>778</v>
      </c>
      <c r="M20" s="20">
        <f t="shared" si="4"/>
        <v>0.68849557522123894</v>
      </c>
      <c r="N20" s="13">
        <f>'CONTRACTACIO 1r TR 2020'!N20+'CONTRACTACIO 2n TR 2020'!N20+'CONTRACTACIO 3r TR 2020'!N20+'CONTRACTACIO 4t TR 2020'!N20</f>
        <v>659175.13</v>
      </c>
      <c r="O20" s="13">
        <f>'CONTRACTACIO 1r TR 2020'!O20+'CONTRACTACIO 2n TR 2020'!O20+'CONTRACTACIO 3r TR 2020'!O20+'CONTRACTACIO 4t TR 2020'!O20</f>
        <v>797456.33</v>
      </c>
      <c r="P20" s="21">
        <f t="shared" si="5"/>
        <v>0.15943116395867318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47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3">
      <c r="A22" s="90" t="s">
        <v>30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2" t="s">
        <v>31</v>
      </c>
      <c r="B23" s="81">
        <f>'CONTRACTACIO 1r TR 2020'!B23+'CONTRACTACIO 2n TR 2020'!B23+'CONTRACTACIO 3r TR 2020'!B23+'CONTRACTACIO 4t TR 2020'!B23</f>
        <v>0</v>
      </c>
      <c r="C23" s="67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8" t="str">
        <f t="shared" si="1"/>
        <v/>
      </c>
      <c r="G23" s="81">
        <f>'CONTRACTACIO 1r TR 2020'!G23+'CONTRACTACIO 2n TR 2020'!G23+'CONTRACTACIO 3r TR 2020'!G23+'CONTRACTACIO 4t TR 2020'!G23</f>
        <v>0</v>
      </c>
      <c r="H23" s="67" t="str">
        <f t="shared" si="2"/>
        <v/>
      </c>
      <c r="I23" s="77">
        <f>'CONTRACTACIO 1r TR 2020'!I23+'CONTRACTACIO 2n TR 2020'!I23+'CONTRACTACIO 3r TR 2020'!I23+'CONTRACTACIO 4t TR 2020'!I23</f>
        <v>0</v>
      </c>
      <c r="J23" s="78">
        <f>'CONTRACTACIO 1r TR 2020'!J23+'CONTRACTACIO 2n TR 2020'!J23+'CONTRACTACIO 3r TR 2020'!J23+'CONTRACTACIO 4t TR 2020'!J23</f>
        <v>0</v>
      </c>
      <c r="K23" s="68" t="str">
        <f t="shared" si="3"/>
        <v/>
      </c>
      <c r="L23" s="81">
        <f>'CONTRACTACIO 1r TR 2020'!L23+'CONTRACTACIO 2n TR 2020'!L23+'CONTRACTACIO 3r TR 2020'!L23+'CONTRACTACIO 4t TR 2020'!L23</f>
        <v>0</v>
      </c>
      <c r="M23" s="67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8" t="str">
        <f t="shared" si="5"/>
        <v/>
      </c>
      <c r="Q23" s="81">
        <f>'CONTRACTACIO 1r TR 2020'!Q23+'CONTRACTACIO 2n TR 2020'!Q23+'CONTRACTACIO 3r TR 2020'!Q23+'CONTRACTACIO 4t TR 2020'!Q23</f>
        <v>0</v>
      </c>
      <c r="R23" s="67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8" t="str">
        <f t="shared" si="7"/>
        <v/>
      </c>
      <c r="V23" s="81">
        <f>'CONTRACTACIO 1r TR 2020'!AA23+'CONTRACTACIO 2n TR 2020'!AA23+'CONTRACTACIO 3r TR 2020'!AA23+'CONTRACTACIO 4t TR 2020'!AA23</f>
        <v>0</v>
      </c>
      <c r="W23" s="67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94" t="s">
        <v>32</v>
      </c>
      <c r="B24" s="81">
        <f>'CONTRACTACIO 1r TR 2020'!B24+'CONTRACTACIO 2n TR 2020'!B24+'CONTRACTACIO 3r TR 2020'!B24+'CONTRACTACIO 4t TR 2020'!B24</f>
        <v>0</v>
      </c>
      <c r="C24" s="67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8" t="str">
        <f t="shared" si="1"/>
        <v/>
      </c>
      <c r="G24" s="81">
        <f>'CONTRACTACIO 1r TR 2020'!G24+'CONTRACTACIO 2n TR 2020'!G24+'CONTRACTACIO 3r TR 2020'!G24+'CONTRACTACIO 4t TR 2020'!G24</f>
        <v>3</v>
      </c>
      <c r="H24" s="67">
        <f t="shared" si="2"/>
        <v>3.7267080745341614E-3</v>
      </c>
      <c r="I24" s="77">
        <f>'CONTRACTACIO 1r TR 2020'!I24+'CONTRACTACIO 2n TR 2020'!I24+'CONTRACTACIO 3r TR 2020'!I24+'CONTRACTACIO 4t TR 2020'!I24</f>
        <v>45348</v>
      </c>
      <c r="J24" s="78">
        <f>'CONTRACTACIO 1r TR 2020'!J24+'CONTRACTACIO 2n TR 2020'!J24+'CONTRACTACIO 3r TR 2020'!J24+'CONTRACTACIO 4t TR 2020'!J24</f>
        <v>54871.08</v>
      </c>
      <c r="K24" s="68">
        <f t="shared" si="3"/>
        <v>4.6112578138366575E-3</v>
      </c>
      <c r="L24" s="81">
        <f>'CONTRACTACIO 1r TR 2020'!L24+'CONTRACTACIO 2n TR 2020'!L24+'CONTRACTACIO 3r TR 2020'!L24+'CONTRACTACIO 4t TR 2020'!L24</f>
        <v>0</v>
      </c>
      <c r="M24" s="67" t="str">
        <f t="shared" si="4"/>
        <v/>
      </c>
      <c r="N24" s="77">
        <f>'CONTRACTACIO 1r TR 2020'!N24+'CONTRACTACIO 2n TR 2020'!N24+'CONTRACTACIO 3r TR 2020'!N24+'CONTRACTACIO 4t TR 2020'!N24</f>
        <v>0</v>
      </c>
      <c r="O24" s="78">
        <f>'CONTRACTACIO 1r TR 2020'!O24+'CONTRACTACIO 2n TR 2020'!O24+'CONTRACTACIO 3r TR 2020'!O24+'CONTRACTACIO 4t TR 2020'!O24</f>
        <v>0</v>
      </c>
      <c r="P24" s="68" t="str">
        <f t="shared" si="5"/>
        <v/>
      </c>
      <c r="Q24" s="81">
        <f>'CONTRACTACIO 1r TR 2020'!Q24+'CONTRACTACIO 2n TR 2020'!Q24+'CONTRACTACIO 3r TR 2020'!Q24+'CONTRACTACIO 4t TR 2020'!Q24</f>
        <v>0</v>
      </c>
      <c r="R24" s="67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8" t="str">
        <f t="shared" si="7"/>
        <v/>
      </c>
      <c r="V24" s="81">
        <f>'CONTRACTACIO 1r TR 2020'!AA24+'CONTRACTACIO 2n TR 2020'!AA24+'CONTRACTACIO 3r TR 2020'!AA24+'CONTRACTACIO 4t TR 2020'!AA24</f>
        <v>0</v>
      </c>
      <c r="W24" s="67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.049999999999997" customHeight="1" thickBot="1" x14ac:dyDescent="0.35">
      <c r="A25" s="82" t="s">
        <v>33</v>
      </c>
      <c r="B25" s="16">
        <f t="shared" ref="B25:AE25" si="12">SUM(B13:B24)</f>
        <v>8</v>
      </c>
      <c r="C25" s="17">
        <f t="shared" si="12"/>
        <v>1</v>
      </c>
      <c r="D25" s="18">
        <f t="shared" si="12"/>
        <v>26805.88</v>
      </c>
      <c r="E25" s="18">
        <f t="shared" si="12"/>
        <v>32435.120000000003</v>
      </c>
      <c r="F25" s="19">
        <f t="shared" si="12"/>
        <v>1</v>
      </c>
      <c r="G25" s="16">
        <f t="shared" si="12"/>
        <v>805</v>
      </c>
      <c r="H25" s="17">
        <f t="shared" si="12"/>
        <v>1</v>
      </c>
      <c r="I25" s="18">
        <f t="shared" si="12"/>
        <v>10342618.58</v>
      </c>
      <c r="J25" s="18">
        <f t="shared" si="12"/>
        <v>11899373.710000001</v>
      </c>
      <c r="K25" s="19">
        <f t="shared" si="12"/>
        <v>1</v>
      </c>
      <c r="L25" s="16">
        <f t="shared" si="12"/>
        <v>1130</v>
      </c>
      <c r="M25" s="17">
        <f t="shared" si="12"/>
        <v>1</v>
      </c>
      <c r="N25" s="18">
        <f t="shared" si="12"/>
        <v>3357917.8100000005</v>
      </c>
      <c r="O25" s="18">
        <f t="shared" si="12"/>
        <v>5001884.8899999997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4" hidden="1" customHeight="1" x14ac:dyDescent="0.3">
      <c r="A27" s="147" t="s">
        <v>63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48" t="s">
        <v>35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43" t="s">
        <v>36</v>
      </c>
      <c r="B29" s="143"/>
      <c r="C29" s="143"/>
      <c r="D29" s="143"/>
      <c r="E29" s="143"/>
      <c r="F29" s="143"/>
      <c r="G29" s="143"/>
      <c r="H29" s="143"/>
      <c r="I29" s="50"/>
      <c r="J29" s="50"/>
      <c r="K29" s="50"/>
      <c r="L29" s="99"/>
      <c r="M29" s="51"/>
      <c r="N29" s="47"/>
      <c r="O29" s="47"/>
      <c r="P29" s="50"/>
      <c r="Q29" s="50"/>
      <c r="R29" s="99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0.95" customHeight="1" thickBot="1" x14ac:dyDescent="0.35">
      <c r="A30" s="99"/>
      <c r="B30" s="99"/>
      <c r="C30" s="99"/>
      <c r="D30" s="99"/>
      <c r="E30" s="99"/>
      <c r="F30" s="99"/>
      <c r="G30" s="52"/>
      <c r="H30" s="52"/>
      <c r="I30" s="50"/>
      <c r="J30" s="50"/>
      <c r="K30" s="50"/>
      <c r="L30" s="99"/>
      <c r="M30" s="51"/>
      <c r="N30" s="47"/>
      <c r="O30" s="47"/>
      <c r="P30" s="50"/>
      <c r="Q30" s="50"/>
      <c r="R30" s="99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54" t="s">
        <v>6</v>
      </c>
      <c r="B31" s="157" t="s">
        <v>37</v>
      </c>
      <c r="C31" s="158"/>
      <c r="D31" s="158"/>
      <c r="E31" s="158"/>
      <c r="F31" s="159"/>
      <c r="G31" s="25"/>
      <c r="H31" s="55"/>
      <c r="I31" s="55"/>
      <c r="J31" s="163" t="s">
        <v>38</v>
      </c>
      <c r="K31" s="164"/>
      <c r="L31" s="157" t="s">
        <v>39</v>
      </c>
      <c r="M31" s="158"/>
      <c r="N31" s="158"/>
      <c r="O31" s="158"/>
      <c r="P31" s="159"/>
      <c r="Q31" s="50"/>
      <c r="R31" s="99"/>
      <c r="S31" s="47"/>
      <c r="T31" s="47"/>
      <c r="U31" s="47"/>
      <c r="V31" s="50"/>
      <c r="W31" s="50"/>
      <c r="X31" s="99"/>
      <c r="Y31" s="49"/>
      <c r="Z31" s="49"/>
      <c r="AA31" s="49"/>
      <c r="AB31" s="49"/>
      <c r="AC31" s="50"/>
      <c r="AD31" s="50"/>
      <c r="AE31" s="99"/>
    </row>
    <row r="32" spans="1:31" s="55" customFormat="1" ht="18" customHeight="1" thickBot="1" x14ac:dyDescent="0.35">
      <c r="A32" s="155"/>
      <c r="B32" s="160"/>
      <c r="C32" s="161"/>
      <c r="D32" s="161"/>
      <c r="E32" s="161"/>
      <c r="F32" s="162"/>
      <c r="G32" s="25"/>
      <c r="J32" s="165"/>
      <c r="K32" s="166"/>
      <c r="L32" s="169"/>
      <c r="M32" s="170"/>
      <c r="N32" s="170"/>
      <c r="O32" s="170"/>
      <c r="P32" s="171"/>
      <c r="Q32" s="50"/>
      <c r="R32" s="99"/>
      <c r="S32" s="47"/>
      <c r="T32" s="47"/>
      <c r="U32" s="47"/>
      <c r="V32" s="50"/>
      <c r="W32" s="50"/>
      <c r="X32" s="99"/>
      <c r="AC32" s="50"/>
      <c r="AD32" s="50"/>
      <c r="AE32" s="99"/>
    </row>
    <row r="33" spans="1:33" s="55" customFormat="1" ht="40.450000000000003" customHeight="1" thickBot="1" x14ac:dyDescent="0.35">
      <c r="A33" s="156"/>
      <c r="B33" s="56" t="s">
        <v>40</v>
      </c>
      <c r="C33" s="35" t="s">
        <v>14</v>
      </c>
      <c r="D33" s="36" t="s">
        <v>61</v>
      </c>
      <c r="E33" s="37" t="s">
        <v>62</v>
      </c>
      <c r="F33" s="57" t="s">
        <v>43</v>
      </c>
      <c r="G33" s="25"/>
      <c r="H33" s="25"/>
      <c r="I33" s="25"/>
      <c r="J33" s="167"/>
      <c r="K33" s="168"/>
      <c r="L33" s="56" t="s">
        <v>40</v>
      </c>
      <c r="M33" s="35" t="s">
        <v>14</v>
      </c>
      <c r="N33" s="36" t="s">
        <v>61</v>
      </c>
      <c r="O33" s="37" t="s">
        <v>62</v>
      </c>
      <c r="P33" s="57" t="s">
        <v>43</v>
      </c>
      <c r="Q33" s="50"/>
      <c r="R33" s="99"/>
      <c r="S33" s="47"/>
      <c r="T33" s="47"/>
      <c r="U33" s="47"/>
      <c r="V33" s="50"/>
      <c r="W33" s="50"/>
      <c r="X33" s="99"/>
      <c r="AC33" s="50"/>
      <c r="AD33" s="50"/>
      <c r="AE33" s="99"/>
    </row>
    <row r="34" spans="1:33" s="25" customFormat="1" ht="47.45" customHeight="1" x14ac:dyDescent="0.3">
      <c r="A34" s="41" t="s">
        <v>21</v>
      </c>
      <c r="B34" s="9">
        <f t="shared" ref="B34:B43" si="13">B13+G13+L13+Q13+V13+AA13</f>
        <v>36</v>
      </c>
      <c r="C34" s="8">
        <f t="shared" ref="C34:C40" si="14">IF(B34,B34/$B$46,"")</f>
        <v>1.8528049408131755E-2</v>
      </c>
      <c r="D34" s="10">
        <f t="shared" ref="D34:D43" si="15">D13+I13+N13+S13+X13+AC13</f>
        <v>8720529.7599999998</v>
      </c>
      <c r="E34" s="11">
        <f t="shared" ref="E34:E43" si="16">E13+J13+O13+T13+Y13+AD13</f>
        <v>9961624.8200000003</v>
      </c>
      <c r="F34" s="21">
        <f t="shared" ref="F34:F40" si="17">IF(E34,E34/$E$46,"")</f>
        <v>0.5882724103031669</v>
      </c>
      <c r="J34" s="104" t="s">
        <v>7</v>
      </c>
      <c r="K34" s="105"/>
      <c r="L34" s="58">
        <f>B25</f>
        <v>8</v>
      </c>
      <c r="M34" s="8">
        <f t="shared" ref="M34:M39" si="18">IF(L34,L34/$L$40,"")</f>
        <v>4.1173443129181682E-3</v>
      </c>
      <c r="N34" s="59">
        <f>D25</f>
        <v>26805.88</v>
      </c>
      <c r="O34" s="59">
        <f>E25</f>
        <v>32435.120000000003</v>
      </c>
      <c r="P34" s="60">
        <f t="shared" ref="P34:P39" si="19">IF(O34,O34/$O$40,"")</f>
        <v>1.9154190772738273E-3</v>
      </c>
    </row>
    <row r="35" spans="1:33" s="25" customFormat="1" ht="29.95" customHeight="1" x14ac:dyDescent="0.3">
      <c r="A35" s="43" t="s">
        <v>22</v>
      </c>
      <c r="B35" s="12">
        <f t="shared" si="13"/>
        <v>1</v>
      </c>
      <c r="C35" s="8">
        <f t="shared" si="14"/>
        <v>5.1466803911477102E-4</v>
      </c>
      <c r="D35" s="13">
        <f t="shared" si="15"/>
        <v>7500</v>
      </c>
      <c r="E35" s="14">
        <f t="shared" si="16"/>
        <v>9075</v>
      </c>
      <c r="F35" s="21">
        <f t="shared" si="17"/>
        <v>5.359137911701878E-4</v>
      </c>
      <c r="J35" s="100" t="s">
        <v>8</v>
      </c>
      <c r="K35" s="101"/>
      <c r="L35" s="61">
        <f>G25</f>
        <v>805</v>
      </c>
      <c r="M35" s="8">
        <f t="shared" si="18"/>
        <v>0.41430777148739062</v>
      </c>
      <c r="N35" s="62">
        <f>I25</f>
        <v>10342618.58</v>
      </c>
      <c r="O35" s="62">
        <f>J25</f>
        <v>11899373.710000001</v>
      </c>
      <c r="P35" s="60">
        <f t="shared" si="19"/>
        <v>0.70270396446027139</v>
      </c>
    </row>
    <row r="36" spans="1:33" s="25" customFormat="1" ht="29.95" customHeight="1" x14ac:dyDescent="0.3">
      <c r="A36" s="43" t="s">
        <v>23</v>
      </c>
      <c r="B36" s="12">
        <f t="shared" si="13"/>
        <v>9</v>
      </c>
      <c r="C36" s="8">
        <f t="shared" si="14"/>
        <v>4.6320123520329388E-3</v>
      </c>
      <c r="D36" s="13">
        <f t="shared" si="15"/>
        <v>167621.62</v>
      </c>
      <c r="E36" s="14">
        <f t="shared" si="16"/>
        <v>202206.31</v>
      </c>
      <c r="F36" s="21">
        <f t="shared" si="17"/>
        <v>1.1941063381888072E-2</v>
      </c>
      <c r="J36" s="100" t="s">
        <v>9</v>
      </c>
      <c r="K36" s="101"/>
      <c r="L36" s="61">
        <f>L25</f>
        <v>1130</v>
      </c>
      <c r="M36" s="8">
        <f t="shared" si="18"/>
        <v>0.58157488419969117</v>
      </c>
      <c r="N36" s="62">
        <f>N25</f>
        <v>3357917.8100000005</v>
      </c>
      <c r="O36" s="62">
        <f>O25</f>
        <v>5001884.8899999997</v>
      </c>
      <c r="P36" s="60">
        <f t="shared" si="19"/>
        <v>0.29538061646245484</v>
      </c>
    </row>
    <row r="37" spans="1:33" ht="29.95" customHeight="1" x14ac:dyDescent="0.3">
      <c r="A37" s="43" t="s">
        <v>24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0" t="s">
        <v>10</v>
      </c>
      <c r="K37" s="101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25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0" t="s">
        <v>11</v>
      </c>
      <c r="K38" s="101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26</v>
      </c>
      <c r="B39" s="15">
        <f t="shared" si="13"/>
        <v>10</v>
      </c>
      <c r="C39" s="8">
        <f t="shared" si="14"/>
        <v>5.1466803911477095E-3</v>
      </c>
      <c r="D39" s="13">
        <f t="shared" si="15"/>
        <v>2533819.08</v>
      </c>
      <c r="E39" s="22">
        <f t="shared" si="16"/>
        <v>3995687.79</v>
      </c>
      <c r="F39" s="21">
        <f t="shared" si="17"/>
        <v>0.23596079249270846</v>
      </c>
      <c r="G39" s="25"/>
      <c r="H39" s="25"/>
      <c r="I39" s="25"/>
      <c r="J39" s="100" t="s">
        <v>12</v>
      </c>
      <c r="K39" s="101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27</v>
      </c>
      <c r="B40" s="12">
        <f t="shared" si="13"/>
        <v>337</v>
      </c>
      <c r="C40" s="8">
        <f t="shared" si="14"/>
        <v>0.17344312918167781</v>
      </c>
      <c r="D40" s="13">
        <f t="shared" si="15"/>
        <v>90726.239999999991</v>
      </c>
      <c r="E40" s="23">
        <f t="shared" si="16"/>
        <v>109778.76999999999</v>
      </c>
      <c r="F40" s="21">
        <f t="shared" si="17"/>
        <v>6.4828602557245258E-3</v>
      </c>
      <c r="G40" s="25"/>
      <c r="H40" s="25"/>
      <c r="I40" s="25"/>
      <c r="J40" s="102" t="s">
        <v>33</v>
      </c>
      <c r="K40" s="103"/>
      <c r="L40" s="83">
        <f>SUM(L34:L39)</f>
        <v>1943</v>
      </c>
      <c r="M40" s="17">
        <f>SUM(M34:M39)</f>
        <v>1</v>
      </c>
      <c r="N40" s="84">
        <f>SUM(N34:N39)</f>
        <v>13727342.270000001</v>
      </c>
      <c r="O40" s="85">
        <f>SUM(O34:O39)</f>
        <v>16933693.719999999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28</v>
      </c>
      <c r="B41" s="12">
        <f t="shared" si="13"/>
        <v>1547</v>
      </c>
      <c r="C41" s="8">
        <f>IF(B41,B41/$B$46,"")</f>
        <v>0.79619145651055068</v>
      </c>
      <c r="D41" s="13">
        <f t="shared" si="15"/>
        <v>2161797.5699999998</v>
      </c>
      <c r="E41" s="23">
        <f t="shared" si="16"/>
        <v>2600449.9500000002</v>
      </c>
      <c r="F41" s="21">
        <f>IF(E41,E41/$E$46,"")</f>
        <v>0.15356661062841051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hidden="1" customHeight="1" x14ac:dyDescent="0.3">
      <c r="A42" s="46" t="s">
        <v>49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99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3">
      <c r="A43" s="80" t="s">
        <v>30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2" t="s">
        <v>31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9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2" t="s">
        <v>32</v>
      </c>
      <c r="B45" s="12">
        <f t="shared" ref="B45" si="23">B24+G24+L24+Q24+V24+AA24</f>
        <v>3</v>
      </c>
      <c r="C45" s="8">
        <f>IF(B45,B45/$B$46,"")</f>
        <v>1.5440041173443129E-3</v>
      </c>
      <c r="D45" s="13">
        <f t="shared" ref="D45" si="24">D24+I24+N24+S24+X24+AC24</f>
        <v>45348</v>
      </c>
      <c r="E45" s="14">
        <f t="shared" ref="E45" si="25">E24+J24+O24+T24+Y24+AD24</f>
        <v>54871.08</v>
      </c>
      <c r="F45" s="21">
        <f>IF(E45,E45/$E$46,"")</f>
        <v>3.2403491469314236E-3</v>
      </c>
      <c r="G45" s="25"/>
      <c r="H45" s="25"/>
      <c r="I45" s="25"/>
      <c r="J45" s="50"/>
      <c r="K45" s="50"/>
      <c r="L45" s="99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29.95" customHeight="1" thickBot="1" x14ac:dyDescent="0.35">
      <c r="A46" s="65" t="s">
        <v>33</v>
      </c>
      <c r="B46" s="16">
        <f>SUM(B34:B45)</f>
        <v>1943</v>
      </c>
      <c r="C46" s="17">
        <f>SUM(C34:C45)</f>
        <v>1</v>
      </c>
      <c r="D46" s="18">
        <f>SUM(D34:D45)</f>
        <v>13727342.27</v>
      </c>
      <c r="E46" s="18">
        <f>SUM(E34:E45)</f>
        <v>16933693.719999999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99"/>
      <c r="S46" s="47"/>
      <c r="T46" s="47"/>
      <c r="U46" s="47"/>
      <c r="V46" s="50"/>
      <c r="W46" s="50"/>
      <c r="X46" s="99"/>
      <c r="Y46" s="49"/>
      <c r="Z46" s="49"/>
      <c r="AA46" s="49"/>
      <c r="AB46" s="49"/>
      <c r="AC46" s="50"/>
      <c r="AD46" s="50"/>
      <c r="AE46" s="99"/>
    </row>
    <row r="47" spans="1:33" s="54" customFormat="1" ht="29.95" customHeight="1" x14ac:dyDescent="0.3">
      <c r="A47" s="99"/>
      <c r="B47" s="99"/>
      <c r="C47" s="99"/>
      <c r="D47" s="99"/>
      <c r="E47" s="99"/>
      <c r="F47" s="99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99"/>
      <c r="Y47" s="49"/>
      <c r="Z47" s="49"/>
      <c r="AA47" s="49"/>
      <c r="AB47" s="49"/>
      <c r="AC47" s="50"/>
      <c r="AD47" s="50"/>
      <c r="AE47" s="99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425F9B7123F34B9E8138173DD416FD" ma:contentTypeVersion="10" ma:contentTypeDescription="Crear nuevo documento." ma:contentTypeScope="" ma:versionID="d0b8cdd78beea7de9aa7a9adb0fbaf95">
  <xsd:schema xmlns:xsd="http://www.w3.org/2001/XMLSchema" xmlns:xs="http://www.w3.org/2001/XMLSchema" xmlns:p="http://schemas.microsoft.com/office/2006/metadata/properties" xmlns:ns2="3ac91607-b30e-4f2b-8490-aed21b6b8d6f" targetNamespace="http://schemas.microsoft.com/office/2006/metadata/properties" ma:root="true" ma:fieldsID="f98e7efeb0a3c78852749c6525930c93" ns2:_="">
    <xsd:import namespace="3ac91607-b30e-4f2b-8490-aed21b6b8d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91607-b30e-4f2b-8490-aed21b6b8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20EB27-379C-4CAF-BC43-08CDDEB06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c91607-b30e-4f2b-8490-aed21b6b8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29C25A-BAB0-4A8D-BF8D-85BE4EE4DB2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c91607-b30e-4f2b-8490-aed21b6b8d6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2F1A65-5636-4FDC-8F24-D77E3D2BAE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revision/>
  <dcterms:created xsi:type="dcterms:W3CDTF">2016-02-03T12:33:15Z</dcterms:created>
  <dcterms:modified xsi:type="dcterms:W3CDTF">2021-03-29T12:20:38Z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0x010100F4425F9B7123F34B9E8138173DD416FD</vt:lpwstr>
  </property>
</Properties>
</file>