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7" windowHeight="9414" activeTab="3"/>
  </bookViews>
  <sheets>
    <sheet name="1T" sheetId="1" r:id="rId1"/>
    <sheet name="2T" sheetId="2" r:id="rId2"/>
    <sheet name="3T" sheetId="4" r:id="rId3"/>
    <sheet name="4T" sheetId="5" r:id="rId4"/>
    <sheet name="Full3" sheetId="3" r:id="rId5"/>
  </sheets>
  <definedNames>
    <definedName name="_xlnm.Print_Area" localSheetId="3">'4T'!$A$1:$AE$40</definedName>
  </definedNames>
  <calcPr calcId="145621"/>
</workbook>
</file>

<file path=xl/calcChain.xml><?xml version="1.0" encoding="utf-8"?>
<calcChain xmlns="http://schemas.openxmlformats.org/spreadsheetml/2006/main">
  <c r="E38" i="5" l="1"/>
  <c r="D38" i="5"/>
  <c r="B38" i="5"/>
  <c r="E37" i="5"/>
  <c r="D37" i="5"/>
  <c r="B37" i="5"/>
  <c r="E36" i="5"/>
  <c r="D36" i="5"/>
  <c r="B36" i="5"/>
  <c r="O35" i="5"/>
  <c r="P35" i="5" s="1"/>
  <c r="F35" i="5"/>
  <c r="E35" i="5"/>
  <c r="D35" i="5"/>
  <c r="B35" i="5"/>
  <c r="C35" i="5" s="1"/>
  <c r="F34" i="5"/>
  <c r="E34" i="5"/>
  <c r="D34" i="5"/>
  <c r="B34" i="5"/>
  <c r="C34" i="5" s="1"/>
  <c r="O33" i="5"/>
  <c r="F33" i="5"/>
  <c r="E33" i="5"/>
  <c r="D33" i="5"/>
  <c r="B33" i="5"/>
  <c r="C33" i="5" s="1"/>
  <c r="F32" i="5"/>
  <c r="E32" i="5"/>
  <c r="D32" i="5"/>
  <c r="B32" i="5"/>
  <c r="C32" i="5" s="1"/>
  <c r="O31" i="5"/>
  <c r="AD22" i="5"/>
  <c r="O36" i="5" s="1"/>
  <c r="P36" i="5" s="1"/>
  <c r="AC22" i="5"/>
  <c r="N36" i="5" s="1"/>
  <c r="AA22" i="5"/>
  <c r="L36" i="5" s="1"/>
  <c r="M36" i="5" s="1"/>
  <c r="Y22" i="5"/>
  <c r="X22" i="5"/>
  <c r="N35" i="5" s="1"/>
  <c r="V22" i="5"/>
  <c r="L35" i="5" s="1"/>
  <c r="M35" i="5" s="1"/>
  <c r="T22" i="5"/>
  <c r="O34" i="5" s="1"/>
  <c r="P34" i="5" s="1"/>
  <c r="S22" i="5"/>
  <c r="N34" i="5" s="1"/>
  <c r="Q22" i="5"/>
  <c r="L34" i="5" s="1"/>
  <c r="M34" i="5" s="1"/>
  <c r="O22" i="5"/>
  <c r="N22" i="5"/>
  <c r="N33" i="5" s="1"/>
  <c r="L22" i="5"/>
  <c r="M21" i="5" s="1"/>
  <c r="E22" i="5"/>
  <c r="D22" i="5"/>
  <c r="N31" i="5" s="1"/>
  <c r="B22" i="5"/>
  <c r="L31" i="5" s="1"/>
  <c r="AE21" i="5"/>
  <c r="AB21" i="5"/>
  <c r="Z21" i="5"/>
  <c r="W21" i="5"/>
  <c r="U21" i="5"/>
  <c r="R21" i="5"/>
  <c r="P21" i="5"/>
  <c r="F21" i="5"/>
  <c r="C21" i="5"/>
  <c r="AE20" i="5"/>
  <c r="AB20" i="5"/>
  <c r="Z20" i="5"/>
  <c r="W20" i="5"/>
  <c r="U20" i="5"/>
  <c r="R20" i="5"/>
  <c r="P20" i="5"/>
  <c r="F20" i="5"/>
  <c r="C20" i="5"/>
  <c r="AE19" i="5"/>
  <c r="AB19" i="5"/>
  <c r="Z19" i="5"/>
  <c r="W19" i="5"/>
  <c r="U19" i="5"/>
  <c r="R19" i="5"/>
  <c r="P19" i="5"/>
  <c r="M19" i="5"/>
  <c r="F19" i="5"/>
  <c r="C19" i="5"/>
  <c r="AE18" i="5"/>
  <c r="AB18" i="5"/>
  <c r="Z18" i="5"/>
  <c r="W18" i="5"/>
  <c r="U18" i="5"/>
  <c r="R18" i="5"/>
  <c r="P18" i="5"/>
  <c r="M18" i="5"/>
  <c r="K18" i="5"/>
  <c r="H18" i="5"/>
  <c r="F18" i="5"/>
  <c r="C18" i="5"/>
  <c r="AE17" i="5"/>
  <c r="AB17" i="5"/>
  <c r="Z17" i="5"/>
  <c r="W17" i="5"/>
  <c r="U17" i="5"/>
  <c r="R17" i="5"/>
  <c r="P17" i="5"/>
  <c r="M17" i="5"/>
  <c r="K17" i="5"/>
  <c r="H17" i="5"/>
  <c r="F17" i="5"/>
  <c r="C17" i="5"/>
  <c r="AE16" i="5"/>
  <c r="AB16" i="5"/>
  <c r="Z16" i="5"/>
  <c r="W16" i="5"/>
  <c r="U16" i="5"/>
  <c r="R16" i="5"/>
  <c r="P16" i="5"/>
  <c r="M16" i="5"/>
  <c r="K16" i="5"/>
  <c r="H16" i="5"/>
  <c r="F16" i="5"/>
  <c r="C16" i="5"/>
  <c r="AE15" i="5"/>
  <c r="AB15" i="5"/>
  <c r="Z15" i="5"/>
  <c r="W15" i="5"/>
  <c r="U15" i="5"/>
  <c r="R15" i="5"/>
  <c r="P15" i="5"/>
  <c r="M15" i="5"/>
  <c r="K15" i="5"/>
  <c r="H15" i="5"/>
  <c r="F15" i="5"/>
  <c r="C15" i="5"/>
  <c r="AE14" i="5"/>
  <c r="AE22" i="5" s="1"/>
  <c r="AB14" i="5"/>
  <c r="AB22" i="5" s="1"/>
  <c r="Z14" i="5"/>
  <c r="Z22" i="5" s="1"/>
  <c r="W14" i="5"/>
  <c r="W22" i="5" s="1"/>
  <c r="U14" i="5"/>
  <c r="U22" i="5" s="1"/>
  <c r="R14" i="5"/>
  <c r="R22" i="5" s="1"/>
  <c r="P14" i="5"/>
  <c r="P22" i="5" s="1"/>
  <c r="M14" i="5"/>
  <c r="J14" i="5"/>
  <c r="E31" i="5" s="1"/>
  <c r="I14" i="5"/>
  <c r="D31" i="5" s="1"/>
  <c r="D39" i="5" s="1"/>
  <c r="G14" i="5"/>
  <c r="G22" i="5" s="1"/>
  <c r="F14" i="5"/>
  <c r="F22" i="5" s="1"/>
  <c r="C14" i="5"/>
  <c r="C22" i="5" s="1"/>
  <c r="E39" i="5" l="1"/>
  <c r="L32" i="5"/>
  <c r="H14" i="5"/>
  <c r="H22" i="5" s="1"/>
  <c r="H20" i="5"/>
  <c r="H19" i="5"/>
  <c r="H21" i="5"/>
  <c r="N37" i="5"/>
  <c r="L37" i="5"/>
  <c r="M31" i="5" s="1"/>
  <c r="B31" i="5"/>
  <c r="I22" i="5"/>
  <c r="N32" i="5" s="1"/>
  <c r="L33" i="5"/>
  <c r="M20" i="5"/>
  <c r="M22" i="5" s="1"/>
  <c r="J22" i="5"/>
  <c r="B41" i="4"/>
  <c r="L40" i="4"/>
  <c r="J40" i="4"/>
  <c r="D34" i="4"/>
  <c r="Y22" i="4"/>
  <c r="X22" i="4"/>
  <c r="V22" i="4"/>
  <c r="O22" i="4"/>
  <c r="N22" i="4"/>
  <c r="L22" i="4"/>
  <c r="J22" i="4"/>
  <c r="I22" i="4"/>
  <c r="G22" i="4"/>
  <c r="D22" i="4"/>
  <c r="B22" i="4"/>
  <c r="O20" i="4"/>
  <c r="J20" i="4"/>
  <c r="E20" i="4"/>
  <c r="D39" i="4" s="1"/>
  <c r="AE19" i="4"/>
  <c r="AB19" i="4"/>
  <c r="Z19" i="4"/>
  <c r="W19" i="4"/>
  <c r="U19" i="4"/>
  <c r="R19" i="4"/>
  <c r="P19" i="4"/>
  <c r="M19" i="4"/>
  <c r="K19" i="4"/>
  <c r="H19" i="4"/>
  <c r="F19" i="4"/>
  <c r="C19" i="4"/>
  <c r="F38" i="5" l="1"/>
  <c r="F36" i="5"/>
  <c r="F37" i="5"/>
  <c r="M33" i="5"/>
  <c r="M37" i="5" s="1"/>
  <c r="B39" i="5"/>
  <c r="M32" i="5"/>
  <c r="O32" i="5"/>
  <c r="K21" i="5"/>
  <c r="K20" i="5"/>
  <c r="K19" i="5"/>
  <c r="K14" i="5"/>
  <c r="F31" i="5"/>
  <c r="F39" i="5" s="1"/>
  <c r="D41" i="4"/>
  <c r="E22" i="4"/>
  <c r="E38" i="2"/>
  <c r="D38" i="2"/>
  <c r="B38" i="2"/>
  <c r="D37" i="2"/>
  <c r="B37" i="2"/>
  <c r="F36" i="2"/>
  <c r="E36" i="2"/>
  <c r="D36" i="2"/>
  <c r="B36" i="2"/>
  <c r="C36" i="2" s="1"/>
  <c r="O35" i="2"/>
  <c r="P35" i="2" s="1"/>
  <c r="D35" i="2"/>
  <c r="B35" i="2"/>
  <c r="O34" i="2"/>
  <c r="P34" i="2" s="1"/>
  <c r="F34" i="2"/>
  <c r="E34" i="2"/>
  <c r="D34" i="2"/>
  <c r="B34" i="2"/>
  <c r="C34" i="2" s="1"/>
  <c r="E33" i="2"/>
  <c r="F33" i="2" s="1"/>
  <c r="D33" i="2"/>
  <c r="B33" i="2"/>
  <c r="C33" i="2" s="1"/>
  <c r="F32" i="2"/>
  <c r="E32" i="2"/>
  <c r="D32" i="2"/>
  <c r="B32" i="2"/>
  <c r="C32" i="2" s="1"/>
  <c r="B31" i="2"/>
  <c r="B39" i="2" s="1"/>
  <c r="AD22" i="2"/>
  <c r="O36" i="2" s="1"/>
  <c r="P36" i="2" s="1"/>
  <c r="AC22" i="2"/>
  <c r="N36" i="2" s="1"/>
  <c r="AA22" i="2"/>
  <c r="L36" i="2" s="1"/>
  <c r="M36" i="2" s="1"/>
  <c r="Y22" i="2"/>
  <c r="X22" i="2"/>
  <c r="N35" i="2" s="1"/>
  <c r="V22" i="2"/>
  <c r="L35" i="2" s="1"/>
  <c r="M35" i="2" s="1"/>
  <c r="T22" i="2"/>
  <c r="S22" i="2"/>
  <c r="N34" i="2" s="1"/>
  <c r="Q22" i="2"/>
  <c r="L34" i="2" s="1"/>
  <c r="M34" i="2" s="1"/>
  <c r="L22" i="2"/>
  <c r="L33" i="2" s="1"/>
  <c r="I22" i="2"/>
  <c r="N32" i="2" s="1"/>
  <c r="G22" i="2"/>
  <c r="L32" i="2" s="1"/>
  <c r="D22" i="2"/>
  <c r="N31" i="2" s="1"/>
  <c r="B22" i="2"/>
  <c r="C20" i="2" s="1"/>
  <c r="AE21" i="2"/>
  <c r="AB21" i="2"/>
  <c r="Z21" i="2"/>
  <c r="W21" i="2"/>
  <c r="U21" i="2"/>
  <c r="R21" i="2"/>
  <c r="M21" i="2"/>
  <c r="H21" i="2"/>
  <c r="F21" i="2"/>
  <c r="C21" i="2"/>
  <c r="AE20" i="2"/>
  <c r="AB20" i="2"/>
  <c r="Z20" i="2"/>
  <c r="W20" i="2"/>
  <c r="U20" i="2"/>
  <c r="R20" i="2"/>
  <c r="O20" i="2"/>
  <c r="M20" i="2"/>
  <c r="J20" i="2"/>
  <c r="H20" i="2"/>
  <c r="E20" i="2"/>
  <c r="E37" i="2" s="1"/>
  <c r="AE19" i="2"/>
  <c r="AB19" i="2"/>
  <c r="Z19" i="2"/>
  <c r="W19" i="2"/>
  <c r="U19" i="2"/>
  <c r="R19" i="2"/>
  <c r="P19" i="2"/>
  <c r="M19" i="2"/>
  <c r="K19" i="2"/>
  <c r="H19" i="2"/>
  <c r="F19" i="2"/>
  <c r="C19" i="2"/>
  <c r="AE18" i="2"/>
  <c r="AB18" i="2"/>
  <c r="Z18" i="2"/>
  <c r="W18" i="2"/>
  <c r="U18" i="2"/>
  <c r="R18" i="2"/>
  <c r="O18" i="2"/>
  <c r="E35" i="2" s="1"/>
  <c r="M18" i="2"/>
  <c r="K18" i="2"/>
  <c r="H18" i="2"/>
  <c r="F18" i="2"/>
  <c r="C18" i="2"/>
  <c r="AE17" i="2"/>
  <c r="AB17" i="2"/>
  <c r="Z17" i="2"/>
  <c r="W17" i="2"/>
  <c r="U17" i="2"/>
  <c r="R17" i="2"/>
  <c r="P17" i="2"/>
  <c r="M17" i="2"/>
  <c r="K17" i="2"/>
  <c r="H17" i="2"/>
  <c r="F17" i="2"/>
  <c r="C17" i="2"/>
  <c r="AE16" i="2"/>
  <c r="AB16" i="2"/>
  <c r="Z16" i="2"/>
  <c r="W16" i="2"/>
  <c r="U16" i="2"/>
  <c r="R16" i="2"/>
  <c r="P16" i="2"/>
  <c r="M16" i="2"/>
  <c r="K16" i="2"/>
  <c r="H16" i="2"/>
  <c r="F16" i="2"/>
  <c r="C16" i="2"/>
  <c r="AE15" i="2"/>
  <c r="AB15" i="2"/>
  <c r="Z15" i="2"/>
  <c r="W15" i="2"/>
  <c r="U15" i="2"/>
  <c r="R15" i="2"/>
  <c r="P15" i="2"/>
  <c r="M15" i="2"/>
  <c r="K15" i="2"/>
  <c r="H15" i="2"/>
  <c r="F15" i="2"/>
  <c r="C15" i="2"/>
  <c r="AE14" i="2"/>
  <c r="AE22" i="2" s="1"/>
  <c r="AB14" i="2"/>
  <c r="AB22" i="2" s="1"/>
  <c r="Z14" i="2"/>
  <c r="Z22" i="2" s="1"/>
  <c r="W14" i="2"/>
  <c r="W22" i="2" s="1"/>
  <c r="U14" i="2"/>
  <c r="U22" i="2" s="1"/>
  <c r="R14" i="2"/>
  <c r="R22" i="2" s="1"/>
  <c r="O14" i="2"/>
  <c r="O22" i="2" s="1"/>
  <c r="N14" i="2"/>
  <c r="D31" i="2" s="1"/>
  <c r="D39" i="2" s="1"/>
  <c r="M14" i="2"/>
  <c r="M22" i="2" s="1"/>
  <c r="J14" i="2"/>
  <c r="E31" i="2" s="1"/>
  <c r="H14" i="2"/>
  <c r="H22" i="2" s="1"/>
  <c r="F14" i="2"/>
  <c r="C14" i="2"/>
  <c r="C22" i="2" s="1"/>
  <c r="C37" i="5" l="1"/>
  <c r="C38" i="5"/>
  <c r="C36" i="5"/>
  <c r="K22" i="5"/>
  <c r="O37" i="5"/>
  <c r="C31" i="5"/>
  <c r="C37" i="2"/>
  <c r="F37" i="2"/>
  <c r="P20" i="2"/>
  <c r="C35" i="2"/>
  <c r="E39" i="2"/>
  <c r="F38" i="2" s="1"/>
  <c r="F31" i="2"/>
  <c r="P21" i="2"/>
  <c r="O33" i="2"/>
  <c r="F35" i="2"/>
  <c r="C38" i="2"/>
  <c r="P18" i="2"/>
  <c r="E22" i="2"/>
  <c r="C31" i="2"/>
  <c r="L31" i="2"/>
  <c r="J22" i="2"/>
  <c r="K14" i="2" s="1"/>
  <c r="N22" i="2"/>
  <c r="N33" i="2" s="1"/>
  <c r="N37" i="2" s="1"/>
  <c r="P14" i="2"/>
  <c r="L42" i="1"/>
  <c r="J42" i="1"/>
  <c r="D43" i="1"/>
  <c r="B43" i="1"/>
  <c r="D42" i="1"/>
  <c r="B42" i="1"/>
  <c r="E22" i="1"/>
  <c r="D41" i="1"/>
  <c r="B41" i="1"/>
  <c r="D36" i="1"/>
  <c r="B36" i="1"/>
  <c r="O22" i="1"/>
  <c r="N22" i="1"/>
  <c r="L22" i="1"/>
  <c r="J22" i="1"/>
  <c r="I22" i="1"/>
  <c r="G22" i="1"/>
  <c r="D22" i="1"/>
  <c r="B22" i="1"/>
  <c r="O21" i="1"/>
  <c r="J21" i="1"/>
  <c r="O20" i="1"/>
  <c r="J20" i="1"/>
  <c r="E20" i="1"/>
  <c r="J14" i="1"/>
  <c r="I14" i="1"/>
  <c r="E14" i="1"/>
  <c r="D14" i="1"/>
  <c r="O14" i="1"/>
  <c r="N14" i="1"/>
  <c r="I18" i="1"/>
  <c r="J18" i="1"/>
  <c r="P33" i="5" l="1"/>
  <c r="P31" i="5"/>
  <c r="P37" i="5" s="1"/>
  <c r="P32" i="5"/>
  <c r="C39" i="5"/>
  <c r="K20" i="2"/>
  <c r="K22" i="2" s="1"/>
  <c r="F39" i="2"/>
  <c r="F20" i="2"/>
  <c r="F22" i="2" s="1"/>
  <c r="O31" i="2"/>
  <c r="O32" i="2"/>
  <c r="K21" i="2"/>
  <c r="L37" i="2"/>
  <c r="P22" i="2"/>
  <c r="C39" i="2"/>
  <c r="M32" i="2" l="1"/>
  <c r="M33" i="2"/>
  <c r="O37" i="2"/>
  <c r="P33" i="2" s="1"/>
  <c r="M31" i="2"/>
  <c r="M37" i="2" s="1"/>
  <c r="P32" i="2"/>
  <c r="P31" i="2" l="1"/>
  <c r="P37" i="2" s="1"/>
</calcChain>
</file>

<file path=xl/sharedStrings.xml><?xml version="1.0" encoding="utf-8"?>
<sst xmlns="http://schemas.openxmlformats.org/spreadsheetml/2006/main" count="324" uniqueCount="54">
  <si>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</si>
  <si>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</si>
  <si>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</si>
  <si>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</si>
  <si>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</si>
  <si>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</si>
  <si>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</si>
  <si>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</si>
  <si>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</si>
  <si>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</si>
  <si>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</si>
  <si>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</si>
  <si>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 xml:space="preserve">Menors </t>
  </si>
  <si>
    <t>Procediment d'adjudicació</t>
  </si>
  <si>
    <t>* Els lots es comptabilitzen com a contractes independents.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</si>
  <si>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</si>
  <si>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CONTRACTACIÓ  TRIMESTRAL</t>
  </si>
  <si>
    <t>Licitacions amb negociació</t>
  </si>
  <si>
    <t xml:space="preserve">% total Preu </t>
  </si>
  <si>
    <t>Privats Administració</t>
  </si>
  <si>
    <t>Nombre Total Contractes</t>
  </si>
  <si>
    <t>Total Import (€)</t>
  </si>
  <si>
    <t>Tipus de contracte</t>
  </si>
  <si>
    <t>TOTALS per tipus contracte</t>
  </si>
  <si>
    <t>TOTALS per procediment</t>
  </si>
  <si>
    <t>Obert simplificat</t>
  </si>
  <si>
    <t>Obert simplificat abreujat</t>
  </si>
  <si>
    <t>Basats en acords marc</t>
  </si>
  <si>
    <t>Gestió Serveis Públics/Concessions de Serveis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</si>
  <si>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</si>
  <si>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</si>
  <si>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</si>
  <si>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* No s'indiquen els contractes patrimonials (lloguer oficines, places aparcaments, etc.), ni IBIS, ni tributs, , etc.</t>
  </si>
  <si>
    <t xml:space="preserve">Gestió Serveis Públics/Concessions Serveis </t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</si>
  <si>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</si>
  <si>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</si>
  <si>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ENS: PARC D'ATRACCIONS TIBIDABO, S.A.</t>
  </si>
  <si>
    <r>
      <t xml:space="preserve">SEGON TRIMESTRE:     </t>
    </r>
    <r>
      <rPr>
        <b/>
        <i/>
        <sz val="12"/>
        <color theme="1"/>
        <rFont val="Arial"/>
        <family val="2"/>
      </rPr>
      <t>1 de gener a 31 de març de 2018</t>
    </r>
  </si>
  <si>
    <t>1 d'abril a 30 de juny de 2018</t>
  </si>
  <si>
    <t xml:space="preserve">ENS:    </t>
  </si>
  <si>
    <t>PARC D'ATRACCIONS TIBIDABO, S.A.</t>
  </si>
  <si>
    <t>Concessions de Serveis</t>
  </si>
  <si>
    <t>Obert</t>
  </si>
  <si>
    <t>Restringit</t>
  </si>
  <si>
    <t>Licitació amb negociació</t>
  </si>
  <si>
    <t>Negociat sense publicitat</t>
  </si>
  <si>
    <t>Basat en acord marc</t>
  </si>
  <si>
    <t>Menor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</si>
  <si>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</si>
  <si>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</si>
  <si>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</si>
  <si>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r>
      <t xml:space="preserve">TERCER TRIMESTRE:     </t>
    </r>
    <r>
      <rPr>
        <b/>
        <i/>
        <sz val="12"/>
        <color theme="1"/>
        <rFont val="Arial"/>
        <family val="2"/>
      </rPr>
      <t>1 de juliol a 30 de setembre de 2018</t>
    </r>
  </si>
  <si>
    <t xml:space="preserve">QUART TRIMESTRE:     </t>
  </si>
  <si>
    <t>1 d'octubre a 31 de desembre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</si>
</sst>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1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3" fontId="4" fillId="0" borderId="3" xfId="0" applyNumberFormat="1" applyFont="1" applyBorder="1" applyAlignment="1">
      <alignment horizontal="center" vertical="center"/>
    </xf>
    <xf numFmtId="3" fontId="4" fillId="0" borderId="3" xfId="0" quotePrefix="1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7" xfId="0" quotePrefix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/>
    </xf>
    <xf numFmtId="3" fontId="3" fillId="0" borderId="9" xfId="0" applyNumberFormat="1" applyFont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0" fontId="10" fillId="0" borderId="6" xfId="1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/>
    </xf>
    <xf numFmtId="10" fontId="11" fillId="0" borderId="21" xfId="1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right" vertical="center"/>
    </xf>
    <xf numFmtId="10" fontId="11" fillId="0" borderId="22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2" borderId="0" xfId="0" applyFont="1" applyFill="1" applyAlignment="1"/>
    <xf numFmtId="0" fontId="8" fillId="2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/>
    <xf numFmtId="0" fontId="3" fillId="7" borderId="3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1" fillId="0" borderId="31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1" fillId="0" borderId="32" xfId="0" quotePrefix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8" xfId="0" applyNumberFormat="1" applyFont="1" applyBorder="1" applyAlignment="1">
      <alignment horizontal="center" vertical="center"/>
    </xf>
    <xf numFmtId="4" fontId="4" fillId="0" borderId="2" xfId="0" quotePrefix="1" applyNumberFormat="1" applyFont="1" applyFill="1" applyBorder="1" applyAlignment="1">
      <alignment horizontal="right" vertical="center"/>
    </xf>
    <xf numFmtId="3" fontId="4" fillId="0" borderId="3" xfId="0" quotePrefix="1" applyNumberFormat="1" applyFont="1" applyBorder="1" applyAlignment="1">
      <alignment horizontal="right" vertical="center"/>
    </xf>
    <xf numFmtId="4" fontId="4" fillId="0" borderId="1" xfId="0" quotePrefix="1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1" fillId="0" borderId="36" xfId="0" quotePrefix="1" applyFont="1" applyBorder="1" applyAlignment="1">
      <alignment horizontal="center" vertical="center" wrapText="1"/>
    </xf>
    <xf numFmtId="3" fontId="4" fillId="0" borderId="41" xfId="0" applyNumberFormat="1" applyFont="1" applyBorder="1" applyAlignment="1" applyProtection="1">
      <alignment horizontal="center" vertical="center"/>
      <protection locked="0"/>
    </xf>
    <xf numFmtId="10" fontId="4" fillId="0" borderId="1" xfId="1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0" fontId="4" fillId="0" borderId="7" xfId="0" applyNumberFormat="1" applyFont="1" applyBorder="1" applyAlignment="1" applyProtection="1">
      <alignment horizontal="center" vertical="center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3" fontId="4" fillId="0" borderId="9" xfId="0" quotePrefix="1" applyNumberFormat="1" applyFont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vertical="center"/>
    </xf>
    <xf numFmtId="3" fontId="3" fillId="0" borderId="42" xfId="0" applyNumberFormat="1" applyFont="1" applyBorder="1" applyAlignment="1">
      <alignment horizontal="center" vertical="center"/>
    </xf>
    <xf numFmtId="10" fontId="3" fillId="0" borderId="21" xfId="1" applyNumberFormat="1" applyFont="1" applyBorder="1" applyAlignment="1">
      <alignment horizontal="center" vertical="center"/>
    </xf>
    <xf numFmtId="165" fontId="3" fillId="0" borderId="43" xfId="0" applyNumberFormat="1" applyFont="1" applyBorder="1" applyAlignment="1">
      <alignment horizontal="right" vertical="center"/>
    </xf>
    <xf numFmtId="10" fontId="3" fillId="0" borderId="44" xfId="0" applyNumberFormat="1" applyFont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5" fillId="0" borderId="32" xfId="0" quotePrefix="1" applyFont="1" applyBorder="1" applyAlignment="1">
      <alignment horizontal="center" vertical="center" wrapText="1"/>
    </xf>
    <xf numFmtId="3" fontId="4" fillId="0" borderId="41" xfId="0" applyNumberFormat="1" applyFont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165" fontId="4" fillId="0" borderId="5" xfId="0" applyNumberFormat="1" applyFont="1" applyBorder="1" applyAlignment="1">
      <alignment vertical="center"/>
    </xf>
    <xf numFmtId="10" fontId="4" fillId="0" borderId="7" xfId="1" applyNumberFormat="1" applyFont="1" applyBorder="1" applyAlignment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165" fontId="4" fillId="0" borderId="1" xfId="0" applyNumberFormat="1" applyFont="1" applyBorder="1" applyAlignment="1">
      <alignment vertical="center"/>
    </xf>
    <xf numFmtId="3" fontId="4" fillId="0" borderId="9" xfId="0" quotePrefix="1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5" fontId="3" fillId="0" borderId="21" xfId="0" applyNumberFormat="1" applyFont="1" applyBorder="1" applyAlignment="1">
      <alignment vertical="center"/>
    </xf>
    <xf numFmtId="165" fontId="3" fillId="0" borderId="45" xfId="1" applyNumberFormat="1" applyFont="1" applyBorder="1" applyAlignment="1">
      <alignment vertical="center"/>
    </xf>
    <xf numFmtId="10" fontId="3" fillId="0" borderId="22" xfId="1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3" fontId="3" fillId="0" borderId="42" xfId="0" applyNumberFormat="1" applyFont="1" applyBorder="1" applyAlignment="1" applyProtection="1">
      <alignment horizontal="center" vertical="center"/>
    </xf>
    <xf numFmtId="10" fontId="3" fillId="0" borderId="21" xfId="1" applyNumberFormat="1" applyFont="1" applyBorder="1" applyAlignment="1" applyProtection="1">
      <alignment horizontal="center" vertical="center"/>
    </xf>
    <xf numFmtId="165" fontId="3" fillId="0" borderId="43" xfId="0" applyNumberFormat="1" applyFont="1" applyBorder="1" applyAlignment="1" applyProtection="1">
      <alignment horizontal="right" vertical="center"/>
    </xf>
    <xf numFmtId="10" fontId="3" fillId="0" borderId="44" xfId="0" applyNumberFormat="1" applyFont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Alignment="1"/>
    <xf numFmtId="2" fontId="4" fillId="0" borderId="2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0" xfId="0" applyFont="1"/>
    <xf numFmtId="4" fontId="4" fillId="0" borderId="2" xfId="0" quotePrefix="1" applyNumberFormat="1" applyFont="1" applyFill="1" applyBorder="1" applyAlignment="1">
      <alignment horizontal="right"/>
    </xf>
    <xf numFmtId="3" fontId="4" fillId="0" borderId="3" xfId="0" quotePrefix="1" applyNumberFormat="1" applyFont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0" fontId="2" fillId="2" borderId="0" xfId="0" applyFont="1" applyFill="1" applyAlignment="1"/>
    <xf numFmtId="0" fontId="1" fillId="2" borderId="1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Fill="1" applyBorder="1" applyAlignment="1" applyProtection="1">
      <alignment horizontal="right" vertical="center"/>
      <protection locked="0"/>
    </xf>
    <xf numFmtId="4" fontId="4" fillId="0" borderId="2" xfId="0" quotePrefix="1" applyNumberFormat="1" applyFont="1" applyFill="1" applyBorder="1" applyAlignment="1" applyProtection="1">
      <alignment horizontal="right"/>
      <protection locked="0"/>
    </xf>
    <xf numFmtId="4" fontId="4" fillId="0" borderId="2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38099</xdr:rowOff>
    </xdr:from>
    <xdr:to>
      <xdr:col>1</xdr:col>
      <xdr:colOff>43131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3" y="38099"/>
          <a:ext cx="1798429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67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3</xdr:row>
      <xdr:rowOff>180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50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zoomScale="80" zoomScaleNormal="80" workbookViewId="0">
      <selection activeCell="A20" sqref="A20"/>
    </sheetView>
  </sheetViews>
  <sheetFormatPr defaultColWidth="9.25" defaultRowHeight="14.3" x14ac:dyDescent="0.25"/>
  <cols>
    <col min="1" max="1" width="32.5" customWidth="1"/>
    <col min="2" max="2" width="11.5" style="6" customWidth="1"/>
    <col min="3" max="3" width="12.75" customWidth="1"/>
    <col min="4" max="4" width="19.25" customWidth="1"/>
    <col min="5" max="5" width="18.25" customWidth="1"/>
    <col min="6" max="6" width="11.5" customWidth="1"/>
    <col min="7" max="7" width="10.75" customWidth="1"/>
    <col min="8" max="8" width="10.75" style="6" customWidth="1"/>
    <col min="9" max="9" width="17.25" customWidth="1"/>
    <col min="10" max="10" width="20" customWidth="1"/>
    <col min="11" max="11" width="11.5" customWidth="1"/>
    <col min="12" max="12" width="20.75" customWidth="1"/>
    <col min="13" max="13" width="10.75" customWidth="1"/>
    <col min="14" max="14" width="18.75" style="6" customWidth="1"/>
    <col min="15" max="15" width="19.75" customWidth="1"/>
    <col min="16" max="16" width="11.5" customWidth="1"/>
    <col min="17" max="18" width="14.5" customWidth="1"/>
    <col min="19" max="19" width="18.75" customWidth="1"/>
    <col min="20" max="20" width="19.5" customWidth="1"/>
    <col min="21" max="21" width="11.25" customWidth="1"/>
    <col min="22" max="22" width="15.5" customWidth="1"/>
    <col min="23" max="23" width="10" customWidth="1"/>
    <col min="24" max="24" width="19" customWidth="1"/>
    <col min="25" max="25" width="17.25" customWidth="1"/>
    <col min="26" max="26" width="9.75" customWidth="1"/>
    <col min="27" max="27" width="9.25" customWidth="1"/>
    <col min="28" max="28" width="10.75" customWidth="1"/>
    <col min="29" max="29" width="18.25" customWidth="1"/>
    <col min="30" max="30" width="18.75" customWidth="1"/>
    <col min="31" max="31" width="10.75" customWidth="1"/>
  </cols>
  <sheetData>
    <row r="1" spans="1:31" ht="14.6" x14ac:dyDescent="0.3">
      <c r="A1" s="1"/>
      <c r="B1" s="5"/>
      <c r="C1" s="1"/>
      <c r="D1" s="1"/>
      <c r="E1" s="1"/>
      <c r="F1" s="1"/>
      <c r="G1" s="1"/>
      <c r="H1" s="5"/>
      <c r="I1" s="1"/>
      <c r="J1" s="1"/>
      <c r="K1" s="1"/>
      <c r="L1" s="1"/>
      <c r="M1" s="1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6" x14ac:dyDescent="0.3">
      <c r="A2" s="1"/>
      <c r="B2" s="5"/>
      <c r="C2" s="1"/>
      <c r="D2" s="1"/>
      <c r="E2" s="1"/>
      <c r="F2" s="1"/>
      <c r="G2" s="1"/>
      <c r="H2" s="5"/>
      <c r="I2" s="1"/>
      <c r="J2" s="1"/>
      <c r="K2" s="1"/>
      <c r="L2" s="1"/>
      <c r="M2" s="1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6" x14ac:dyDescent="0.3">
      <c r="A3" s="1"/>
      <c r="B3" s="5"/>
      <c r="C3" s="1"/>
      <c r="D3" s="1"/>
      <c r="E3" s="1"/>
      <c r="F3" s="1"/>
      <c r="G3" s="1"/>
      <c r="H3" s="5"/>
      <c r="I3" s="1"/>
      <c r="J3" s="1"/>
      <c r="K3" s="1"/>
      <c r="L3" s="1"/>
      <c r="M3" s="1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1" customFormat="1" ht="14.6" x14ac:dyDescent="0.3">
      <c r="B4" s="5"/>
      <c r="H4" s="5"/>
      <c r="N4" s="5"/>
    </row>
    <row r="5" spans="1:31" s="1" customFormat="1" ht="14.6" x14ac:dyDescent="0.3">
      <c r="B5" s="5"/>
      <c r="H5" s="5"/>
      <c r="N5" s="5"/>
    </row>
    <row r="6" spans="1:31" s="1" customFormat="1" ht="30.75" customHeight="1" x14ac:dyDescent="0.25">
      <c r="A6" s="15" t="s">
        <v>16</v>
      </c>
      <c r="B6" s="5"/>
      <c r="H6" s="5"/>
      <c r="N6" s="5"/>
    </row>
    <row r="7" spans="1:31" s="1" customFormat="1" ht="6.8" customHeight="1" x14ac:dyDescent="0.3">
      <c r="A7" s="2"/>
      <c r="B7" s="5"/>
      <c r="H7" s="5"/>
      <c r="N7" s="5"/>
    </row>
    <row r="8" spans="1:31" s="1" customFormat="1" ht="24.8" customHeight="1" x14ac:dyDescent="0.3">
      <c r="A8" s="12" t="s">
        <v>15</v>
      </c>
      <c r="B8" s="13"/>
      <c r="C8" s="14"/>
      <c r="D8" s="14"/>
      <c r="E8" s="14"/>
      <c r="F8" s="14"/>
      <c r="G8" s="7"/>
      <c r="H8" s="5"/>
      <c r="J8" s="14"/>
      <c r="K8" s="14"/>
      <c r="L8" s="14"/>
      <c r="N8" s="5"/>
      <c r="P8" s="14"/>
      <c r="Q8" s="14"/>
      <c r="R8" s="14"/>
      <c r="V8" s="14"/>
      <c r="W8" s="14"/>
      <c r="X8" s="14"/>
      <c r="AC8" s="14"/>
      <c r="AD8" s="14"/>
      <c r="AE8" s="14"/>
    </row>
    <row r="9" spans="1:31" s="1" customFormat="1" ht="34.5" customHeight="1" x14ac:dyDescent="0.3">
      <c r="A9" s="160" t="s">
        <v>36</v>
      </c>
      <c r="B9" s="160"/>
      <c r="C9" s="160"/>
      <c r="D9" s="160"/>
      <c r="E9" s="160"/>
      <c r="F9" s="50"/>
      <c r="H9" s="5"/>
      <c r="L9" s="50"/>
      <c r="N9" s="5"/>
      <c r="R9" s="50"/>
      <c r="X9" s="50"/>
      <c r="AE9" s="50"/>
    </row>
    <row r="10" spans="1:31" ht="26.35" customHeight="1" thickBot="1" x14ac:dyDescent="0.35">
      <c r="A10" s="1"/>
      <c r="B10" s="5"/>
      <c r="C10" s="1"/>
      <c r="D10" s="1"/>
      <c r="E10" s="1"/>
      <c r="F10" s="1"/>
      <c r="G10" s="1"/>
      <c r="H10" s="5"/>
      <c r="I10" s="1"/>
      <c r="J10" s="1"/>
      <c r="K10" s="1"/>
      <c r="L10" s="1"/>
      <c r="M10" s="1"/>
      <c r="N10" s="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9.1" customHeight="1" thickBot="1" x14ac:dyDescent="0.35">
      <c r="A11" s="3"/>
      <c r="B11" s="164" t="s">
        <v>8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6"/>
    </row>
    <row r="12" spans="1:31" ht="30.1" customHeight="1" thickBot="1" x14ac:dyDescent="0.3">
      <c r="A12" s="161" t="s">
        <v>13</v>
      </c>
      <c r="B12" s="180" t="s">
        <v>5</v>
      </c>
      <c r="C12" s="181"/>
      <c r="D12" s="181"/>
      <c r="E12" s="181"/>
      <c r="F12" s="182"/>
      <c r="G12" s="183" t="s">
        <v>3</v>
      </c>
      <c r="H12" s="184"/>
      <c r="I12" s="184"/>
      <c r="J12" s="184"/>
      <c r="K12" s="185"/>
      <c r="L12" s="192" t="s">
        <v>4</v>
      </c>
      <c r="M12" s="193"/>
      <c r="N12" s="193"/>
      <c r="O12" s="193"/>
      <c r="P12" s="56"/>
      <c r="Q12" s="186" t="s">
        <v>28</v>
      </c>
      <c r="R12" s="187"/>
      <c r="S12" s="187"/>
      <c r="T12" s="187"/>
      <c r="U12" s="188"/>
      <c r="V12" s="189" t="s">
        <v>6</v>
      </c>
      <c r="W12" s="189"/>
      <c r="X12" s="189"/>
      <c r="Y12" s="189"/>
      <c r="Z12" s="189"/>
      <c r="AA12" s="190" t="s">
        <v>19</v>
      </c>
      <c r="AB12" s="190"/>
      <c r="AC12" s="190"/>
      <c r="AD12" s="190"/>
      <c r="AE12" s="191"/>
    </row>
    <row r="13" spans="1:31" ht="39.1" customHeight="1" thickBot="1" x14ac:dyDescent="0.3">
      <c r="A13" s="162"/>
      <c r="B13" s="67" t="s">
        <v>9</v>
      </c>
      <c r="C13" s="68" t="s">
        <v>10</v>
      </c>
      <c r="D13" s="69" t="s">
        <v>34</v>
      </c>
      <c r="E13" s="70" t="s">
        <v>35</v>
      </c>
      <c r="F13" s="71" t="s">
        <v>18</v>
      </c>
      <c r="G13" s="72" t="s">
        <v>9</v>
      </c>
      <c r="H13" s="68" t="s">
        <v>10</v>
      </c>
      <c r="I13" s="69" t="s">
        <v>34</v>
      </c>
      <c r="J13" s="70" t="s">
        <v>31</v>
      </c>
      <c r="K13" s="71" t="s">
        <v>18</v>
      </c>
      <c r="L13" s="72" t="s">
        <v>9</v>
      </c>
      <c r="M13" s="68" t="s">
        <v>10</v>
      </c>
      <c r="N13" s="69" t="s">
        <v>34</v>
      </c>
      <c r="O13" s="70" t="s">
        <v>29</v>
      </c>
      <c r="P13" s="71" t="s">
        <v>18</v>
      </c>
      <c r="Q13" s="72" t="s">
        <v>9</v>
      </c>
      <c r="R13" s="68" t="s">
        <v>10</v>
      </c>
      <c r="S13" s="69" t="s">
        <v>30</v>
      </c>
      <c r="T13" s="70" t="s">
        <v>31</v>
      </c>
      <c r="U13" s="71" t="s">
        <v>18</v>
      </c>
      <c r="V13" s="72" t="s">
        <v>9</v>
      </c>
      <c r="W13" s="68" t="s">
        <v>10</v>
      </c>
      <c r="X13" s="69" t="s">
        <v>30</v>
      </c>
      <c r="Y13" s="70" t="s">
        <v>31</v>
      </c>
      <c r="Z13" s="71" t="s">
        <v>18</v>
      </c>
      <c r="AA13" s="72" t="s">
        <v>9</v>
      </c>
      <c r="AB13" s="68" t="s">
        <v>10</v>
      </c>
      <c r="AC13" s="69" t="s">
        <v>30</v>
      </c>
      <c r="AD13" s="70" t="s">
        <v>31</v>
      </c>
      <c r="AE13" s="71" t="s">
        <v>18</v>
      </c>
    </row>
    <row r="14" spans="1:31" s="20" customFormat="1" ht="36" customHeight="1" x14ac:dyDescent="0.25">
      <c r="A14" s="57" t="s">
        <v>0</v>
      </c>
      <c r="B14" s="60">
        <v>5</v>
      </c>
      <c r="C14" s="61"/>
      <c r="D14" s="62">
        <f>130432.21+309546.94+684517.24+103506.96+849239.58</f>
        <v>2077242.9300000002</v>
      </c>
      <c r="E14" s="62">
        <f>(130432.21+309546.94+684517.24+103506.96+849239.58)*1.21</f>
        <v>2513463.9453000003</v>
      </c>
      <c r="F14" s="63"/>
      <c r="G14" s="60">
        <v>8</v>
      </c>
      <c r="H14" s="61"/>
      <c r="I14" s="62">
        <f>47500+545400+123200+270000+7500+1304864.49+2708019.64+2650</f>
        <v>5009134.1300000008</v>
      </c>
      <c r="J14" s="62">
        <f>47500+545400*1.21+123200*1.21+270000*1.21+7500*1.21+1304864.49*1.21+2708019.64*1.21+2650*1.21</f>
        <v>6051077.2972999997</v>
      </c>
      <c r="K14" s="63"/>
      <c r="L14" s="60">
        <v>4</v>
      </c>
      <c r="M14" s="61"/>
      <c r="N14" s="62">
        <f>50000+200946+160000+106788</f>
        <v>517734</v>
      </c>
      <c r="O14" s="62">
        <f>(50000+200946+106788)*1.21+160000*1.1</f>
        <v>608858.14</v>
      </c>
      <c r="P14" s="63"/>
      <c r="Q14" s="64"/>
      <c r="R14" s="61"/>
      <c r="S14" s="61"/>
      <c r="T14" s="65"/>
      <c r="U14" s="64"/>
      <c r="V14" s="61"/>
      <c r="W14" s="61"/>
      <c r="X14" s="65"/>
      <c r="Y14" s="63"/>
      <c r="Z14" s="64"/>
      <c r="AA14" s="61"/>
      <c r="AB14" s="61"/>
      <c r="AC14" s="65"/>
      <c r="AD14" s="61"/>
      <c r="AE14" s="66"/>
    </row>
    <row r="15" spans="1:31" s="20" customFormat="1" ht="36" customHeight="1" x14ac:dyDescent="0.25">
      <c r="A15" s="58" t="s">
        <v>25</v>
      </c>
      <c r="B15" s="8"/>
      <c r="C15" s="16"/>
      <c r="D15" s="16"/>
      <c r="E15" s="25"/>
      <c r="F15" s="18"/>
      <c r="G15" s="8"/>
      <c r="H15" s="16"/>
      <c r="I15" s="16"/>
      <c r="J15" s="25"/>
      <c r="K15" s="18"/>
      <c r="L15" s="8"/>
      <c r="M15" s="16"/>
      <c r="N15" s="16"/>
      <c r="O15" s="25"/>
      <c r="P15" s="18"/>
      <c r="Q15" s="19"/>
      <c r="R15" s="16"/>
      <c r="S15" s="16"/>
      <c r="T15" s="17"/>
      <c r="U15" s="19"/>
      <c r="V15" s="16"/>
      <c r="W15" s="16"/>
      <c r="X15" s="17"/>
      <c r="Y15" s="18"/>
      <c r="Z15" s="19"/>
      <c r="AA15" s="16"/>
      <c r="AB15" s="16"/>
      <c r="AC15" s="17"/>
      <c r="AD15" s="16"/>
      <c r="AE15" s="52"/>
    </row>
    <row r="16" spans="1:31" s="20" customFormat="1" ht="36" customHeight="1" x14ac:dyDescent="0.25">
      <c r="A16" s="58" t="s">
        <v>26</v>
      </c>
      <c r="B16" s="8"/>
      <c r="C16" s="16"/>
      <c r="D16" s="16"/>
      <c r="E16" s="25"/>
      <c r="F16" s="18"/>
      <c r="G16" s="8"/>
      <c r="H16" s="16"/>
      <c r="I16" s="16"/>
      <c r="J16" s="25"/>
      <c r="K16" s="18"/>
      <c r="L16" s="8"/>
      <c r="M16" s="16"/>
      <c r="N16" s="16"/>
      <c r="O16" s="25"/>
      <c r="P16" s="18"/>
      <c r="Q16" s="19"/>
      <c r="R16" s="16"/>
      <c r="S16" s="16"/>
      <c r="T16" s="17"/>
      <c r="U16" s="19"/>
      <c r="V16" s="16"/>
      <c r="W16" s="16"/>
      <c r="X16" s="17"/>
      <c r="Y16" s="18"/>
      <c r="Z16" s="19"/>
      <c r="AA16" s="16"/>
      <c r="AB16" s="16"/>
      <c r="AC16" s="17"/>
      <c r="AD16" s="16"/>
      <c r="AE16" s="52"/>
    </row>
    <row r="17" spans="1:31" s="20" customFormat="1" ht="36" customHeight="1" x14ac:dyDescent="0.25">
      <c r="A17" s="58" t="s">
        <v>1</v>
      </c>
      <c r="B17" s="8"/>
      <c r="C17" s="16"/>
      <c r="D17" s="16"/>
      <c r="E17" s="25"/>
      <c r="F17" s="18"/>
      <c r="G17" s="8"/>
      <c r="H17" s="16"/>
      <c r="I17" s="16"/>
      <c r="J17" s="25"/>
      <c r="K17" s="18"/>
      <c r="L17" s="8"/>
      <c r="M17" s="16"/>
      <c r="N17" s="16"/>
      <c r="O17" s="25"/>
      <c r="P17" s="18"/>
      <c r="Q17" s="19"/>
      <c r="R17" s="16"/>
      <c r="S17" s="16"/>
      <c r="T17" s="17"/>
      <c r="U17" s="19"/>
      <c r="V17" s="16"/>
      <c r="W17" s="16"/>
      <c r="X17" s="17"/>
      <c r="Y17" s="18"/>
      <c r="Z17" s="19"/>
      <c r="AA17" s="16"/>
      <c r="AB17" s="16"/>
      <c r="AC17" s="17"/>
      <c r="AD17" s="16"/>
      <c r="AE17" s="52"/>
    </row>
    <row r="18" spans="1:31" s="20" customFormat="1" ht="36" customHeight="1" x14ac:dyDescent="0.25">
      <c r="A18" s="58" t="s">
        <v>17</v>
      </c>
      <c r="B18" s="9"/>
      <c r="C18" s="16"/>
      <c r="D18" s="16"/>
      <c r="E18" s="78"/>
      <c r="F18" s="18"/>
      <c r="G18" s="9">
        <v>2</v>
      </c>
      <c r="H18" s="16"/>
      <c r="I18" s="78">
        <f>299121.12+169400</f>
        <v>468521.12</v>
      </c>
      <c r="J18" s="78">
        <f>+I18*1.21</f>
        <v>566910.55519999994</v>
      </c>
      <c r="K18" s="18"/>
      <c r="L18" s="9"/>
      <c r="M18" s="16"/>
      <c r="N18" s="16"/>
      <c r="O18" s="78"/>
      <c r="P18" s="18"/>
      <c r="Q18" s="79"/>
      <c r="R18" s="16"/>
      <c r="S18" s="16"/>
      <c r="T18" s="80"/>
      <c r="U18" s="79"/>
      <c r="V18" s="16"/>
      <c r="W18" s="16"/>
      <c r="X18" s="80"/>
      <c r="Y18" s="18"/>
      <c r="Z18" s="79"/>
      <c r="AA18" s="16"/>
      <c r="AB18" s="16"/>
      <c r="AC18" s="80"/>
      <c r="AD18" s="16"/>
      <c r="AE18" s="52"/>
    </row>
    <row r="19" spans="1:31" s="20" customFormat="1" ht="36" customHeight="1" x14ac:dyDescent="0.25">
      <c r="A19" s="59" t="s">
        <v>45</v>
      </c>
      <c r="B19" s="9"/>
      <c r="C19" s="16"/>
      <c r="D19" s="140"/>
      <c r="E19" s="78"/>
      <c r="F19" s="18"/>
      <c r="G19" s="9"/>
      <c r="H19" s="16"/>
      <c r="I19" s="78"/>
      <c r="J19" s="78"/>
      <c r="K19" s="18"/>
      <c r="L19" s="9"/>
      <c r="M19" s="16"/>
      <c r="N19" s="140"/>
      <c r="O19" s="78"/>
      <c r="P19" s="18"/>
      <c r="Q19" s="79"/>
      <c r="R19" s="16"/>
      <c r="S19" s="16"/>
      <c r="T19" s="80"/>
      <c r="U19" s="79"/>
      <c r="V19" s="16"/>
      <c r="W19" s="16"/>
      <c r="X19" s="80"/>
      <c r="Y19" s="18"/>
      <c r="Z19" s="79"/>
      <c r="AA19" s="16"/>
      <c r="AB19" s="16"/>
      <c r="AC19" s="80"/>
      <c r="AD19" s="16"/>
      <c r="AE19" s="52"/>
    </row>
    <row r="20" spans="1:31" s="20" customFormat="1" ht="36" customHeight="1" x14ac:dyDescent="0.25">
      <c r="A20" s="59" t="s">
        <v>27</v>
      </c>
      <c r="B20" s="8">
        <v>12</v>
      </c>
      <c r="C20" s="16"/>
      <c r="D20" s="78">
        <v>77853.86</v>
      </c>
      <c r="E20" s="81">
        <f>+D20*1.21</f>
        <v>94203.170599999998</v>
      </c>
      <c r="F20" s="18"/>
      <c r="G20" s="8">
        <v>17</v>
      </c>
      <c r="H20" s="16"/>
      <c r="I20" s="78">
        <v>111929.11</v>
      </c>
      <c r="J20" s="78">
        <f>+I20*1.21</f>
        <v>135434.2231</v>
      </c>
      <c r="K20" s="18"/>
      <c r="L20" s="8">
        <v>8</v>
      </c>
      <c r="M20" s="16"/>
      <c r="N20" s="78">
        <v>2883.03</v>
      </c>
      <c r="O20" s="78">
        <f>+N20*1.21</f>
        <v>3488.4663</v>
      </c>
      <c r="P20" s="18"/>
      <c r="Q20" s="19"/>
      <c r="R20" s="16"/>
      <c r="S20" s="16"/>
      <c r="T20" s="82"/>
      <c r="U20" s="19"/>
      <c r="V20" s="16"/>
      <c r="W20" s="16"/>
      <c r="X20" s="82"/>
      <c r="Y20" s="18"/>
      <c r="Z20" s="19"/>
      <c r="AA20" s="16"/>
      <c r="AB20" s="16"/>
      <c r="AC20" s="82"/>
      <c r="AD20" s="16"/>
      <c r="AE20" s="52"/>
    </row>
    <row r="21" spans="1:31" s="20" customFormat="1" ht="40.1" customHeight="1" x14ac:dyDescent="0.25">
      <c r="A21" s="58" t="s">
        <v>12</v>
      </c>
      <c r="B21" s="8"/>
      <c r="C21" s="16"/>
      <c r="D21" s="16"/>
      <c r="E21" s="25"/>
      <c r="F21" s="18"/>
      <c r="G21" s="8">
        <v>126</v>
      </c>
      <c r="H21" s="16"/>
      <c r="I21" s="78">
        <v>239846.33000000002</v>
      </c>
      <c r="J21" s="78">
        <f>+I21*1.21</f>
        <v>290214.05930000002</v>
      </c>
      <c r="K21" s="18"/>
      <c r="L21" s="8">
        <v>88</v>
      </c>
      <c r="M21" s="16"/>
      <c r="N21" s="78">
        <v>144447.91999999998</v>
      </c>
      <c r="O21" s="78">
        <f>+N21*1.21</f>
        <v>174781.98319999999</v>
      </c>
      <c r="P21" s="18"/>
      <c r="Q21" s="19"/>
      <c r="R21" s="16"/>
      <c r="S21" s="16"/>
      <c r="T21" s="17"/>
      <c r="U21" s="19"/>
      <c r="V21" s="16"/>
      <c r="W21" s="16"/>
      <c r="X21" s="17"/>
      <c r="Y21" s="18"/>
      <c r="Z21" s="19"/>
      <c r="AA21" s="16"/>
      <c r="AB21" s="16"/>
      <c r="AC21" s="17"/>
      <c r="AD21" s="16"/>
      <c r="AE21" s="52"/>
    </row>
    <row r="22" spans="1:31" s="76" customFormat="1" ht="32.950000000000003" customHeight="1" thickBot="1" x14ac:dyDescent="0.3">
      <c r="A22" s="73" t="s">
        <v>2</v>
      </c>
      <c r="B22" s="77">
        <f>SUM(B14:B21)</f>
        <v>17</v>
      </c>
      <c r="C22" s="10"/>
      <c r="D22" s="10">
        <f>SUM(D14:D21)</f>
        <v>2155096.79</v>
      </c>
      <c r="E22" s="26">
        <f>SUM(E14:E21)</f>
        <v>2607667.1159000001</v>
      </c>
      <c r="F22" s="11"/>
      <c r="G22" s="77">
        <f>SUM(G14:G21)</f>
        <v>153</v>
      </c>
      <c r="H22" s="10"/>
      <c r="I22" s="10">
        <f>SUM(I14:I21)</f>
        <v>5829430.6900000013</v>
      </c>
      <c r="J22" s="26">
        <f>SUM(J14:J21)</f>
        <v>7043636.1348999999</v>
      </c>
      <c r="K22" s="11"/>
      <c r="L22" s="77">
        <f>SUM(L14:L21)</f>
        <v>100</v>
      </c>
      <c r="M22" s="10"/>
      <c r="N22" s="10">
        <f>SUM(N14:N21)</f>
        <v>665064.94999999995</v>
      </c>
      <c r="O22" s="26">
        <f>SUM(O14:O21)</f>
        <v>787128.5895</v>
      </c>
      <c r="P22" s="11"/>
      <c r="Q22" s="74"/>
      <c r="R22" s="10"/>
      <c r="S22" s="10"/>
      <c r="T22" s="10"/>
      <c r="U22" s="74"/>
      <c r="V22" s="10"/>
      <c r="W22" s="10"/>
      <c r="X22" s="10"/>
      <c r="Y22" s="11"/>
      <c r="Z22" s="74"/>
      <c r="AA22" s="10"/>
      <c r="AB22" s="10"/>
      <c r="AC22" s="10"/>
      <c r="AD22" s="10"/>
      <c r="AE22" s="75"/>
    </row>
    <row r="23" spans="1:31" s="1" customFormat="1" ht="18.7" customHeight="1" x14ac:dyDescent="0.25">
      <c r="B23" s="5"/>
      <c r="H23" s="5"/>
      <c r="N23" s="5"/>
    </row>
    <row r="24" spans="1:31" s="53" customFormat="1" ht="19.55" customHeight="1" x14ac:dyDescent="0.25">
      <c r="A24" s="163" t="s">
        <v>14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24"/>
      <c r="N24" s="23"/>
      <c r="O24" s="23"/>
      <c r="P24" s="23"/>
      <c r="Q24" s="23"/>
      <c r="R24" s="23"/>
      <c r="S24" s="23"/>
      <c r="T24" s="23"/>
      <c r="U24" s="23"/>
      <c r="V24" s="51"/>
      <c r="W24" s="51"/>
      <c r="X24" s="51"/>
      <c r="AC24" s="51"/>
      <c r="AD24" s="51"/>
      <c r="AE24" s="51"/>
    </row>
    <row r="25" spans="1:31" s="53" customFormat="1" ht="21.1" customHeight="1" x14ac:dyDescent="0.25">
      <c r="A25" s="163" t="s">
        <v>32</v>
      </c>
      <c r="B25" s="163"/>
      <c r="C25" s="163"/>
      <c r="D25" s="163"/>
      <c r="E25" s="163"/>
      <c r="F25" s="163"/>
      <c r="G25" s="163"/>
      <c r="H25" s="163"/>
      <c r="I25" s="46"/>
      <c r="J25" s="46"/>
      <c r="K25" s="46"/>
      <c r="L25" s="44"/>
      <c r="M25" s="24"/>
      <c r="N25" s="23"/>
      <c r="O25" s="23"/>
      <c r="P25" s="46"/>
      <c r="Q25" s="46"/>
      <c r="R25" s="44"/>
      <c r="S25" s="23"/>
      <c r="T25" s="23"/>
      <c r="U25" s="23"/>
      <c r="V25" s="51"/>
      <c r="W25" s="51"/>
      <c r="X25" s="51"/>
      <c r="AC25" s="51"/>
      <c r="AD25" s="51"/>
      <c r="AE25" s="51"/>
    </row>
    <row r="26" spans="1:31" s="54" customFormat="1" x14ac:dyDescent="0.25">
      <c r="A26" s="44"/>
      <c r="B26" s="44"/>
      <c r="C26" s="44"/>
      <c r="D26" s="44"/>
      <c r="E26" s="44"/>
      <c r="F26" s="44"/>
      <c r="G26" s="45"/>
      <c r="H26" s="45"/>
      <c r="I26" s="46"/>
      <c r="J26" s="46"/>
      <c r="K26" s="46"/>
      <c r="L26" s="44"/>
      <c r="M26" s="24"/>
      <c r="N26" s="23"/>
      <c r="O26" s="23"/>
      <c r="P26" s="46"/>
      <c r="Q26" s="46"/>
      <c r="R26" s="44"/>
      <c r="S26" s="23"/>
      <c r="T26" s="23"/>
      <c r="U26" s="23"/>
      <c r="V26" s="51"/>
      <c r="W26" s="51"/>
      <c r="X26" s="51"/>
      <c r="Y26" s="53"/>
      <c r="Z26" s="53"/>
      <c r="AA26" s="53"/>
      <c r="AB26" s="53"/>
      <c r="AC26" s="51"/>
      <c r="AD26" s="51"/>
      <c r="AE26" s="51"/>
    </row>
    <row r="27" spans="1:31" s="22" customFormat="1" ht="18.7" customHeight="1" x14ac:dyDescent="0.25">
      <c r="A27" s="44"/>
      <c r="B27" s="44"/>
      <c r="C27" s="44"/>
      <c r="D27" s="44"/>
      <c r="E27" s="44"/>
      <c r="F27" s="44"/>
      <c r="G27" s="45"/>
      <c r="H27" s="45"/>
      <c r="I27" s="46"/>
      <c r="J27" s="46"/>
      <c r="K27" s="46"/>
      <c r="L27" s="44"/>
      <c r="M27" s="24"/>
      <c r="N27" s="23"/>
      <c r="O27" s="23"/>
      <c r="P27" s="46"/>
      <c r="Q27" s="46"/>
      <c r="R27" s="44"/>
      <c r="S27" s="23"/>
      <c r="T27" s="23"/>
      <c r="U27" s="23"/>
      <c r="V27" s="23"/>
      <c r="W27" s="23"/>
      <c r="X27" s="23"/>
      <c r="Y27" s="53"/>
      <c r="Z27" s="53"/>
      <c r="AA27" s="53"/>
      <c r="AB27" s="53"/>
      <c r="AC27" s="23"/>
      <c r="AD27" s="23"/>
      <c r="AE27" s="23"/>
    </row>
    <row r="28" spans="1:31" s="22" customFormat="1" ht="18" customHeight="1" x14ac:dyDescent="0.25">
      <c r="A28" s="44"/>
      <c r="B28" s="44"/>
      <c r="C28" s="44"/>
      <c r="D28" s="44"/>
      <c r="E28" s="44"/>
      <c r="F28" s="44"/>
      <c r="G28" s="45"/>
      <c r="H28" s="45"/>
      <c r="I28" s="46"/>
      <c r="J28" s="46"/>
      <c r="K28" s="46"/>
      <c r="L28" s="44"/>
      <c r="M28" s="24"/>
      <c r="N28" s="23"/>
      <c r="O28" s="23"/>
      <c r="P28" s="46"/>
      <c r="Q28" s="46"/>
      <c r="R28" s="44"/>
      <c r="S28" s="23"/>
      <c r="T28" s="23"/>
      <c r="U28" s="23"/>
      <c r="V28" s="46"/>
      <c r="W28" s="46"/>
      <c r="X28" s="44"/>
      <c r="Y28" s="53"/>
      <c r="Z28" s="53"/>
      <c r="AA28" s="53"/>
      <c r="AB28" s="53"/>
      <c r="AC28" s="46"/>
      <c r="AD28" s="46"/>
      <c r="AE28" s="44"/>
    </row>
    <row r="29" spans="1:31" s="22" customFormat="1" ht="18" customHeight="1" x14ac:dyDescent="0.25">
      <c r="A29" s="44"/>
      <c r="B29" s="44"/>
      <c r="C29" s="44"/>
      <c r="D29" s="44"/>
      <c r="E29" s="44"/>
      <c r="F29" s="44"/>
      <c r="G29" s="45"/>
      <c r="H29" s="45"/>
      <c r="I29" s="46"/>
      <c r="J29" s="46"/>
      <c r="K29" s="46"/>
      <c r="L29" s="44"/>
      <c r="M29" s="24"/>
      <c r="N29" s="23"/>
      <c r="O29" s="23"/>
      <c r="P29" s="46"/>
      <c r="Q29" s="46"/>
      <c r="R29" s="44"/>
      <c r="S29" s="23"/>
      <c r="T29" s="23"/>
      <c r="U29" s="23"/>
      <c r="V29" s="46"/>
      <c r="W29" s="46"/>
      <c r="X29" s="44"/>
      <c r="Y29" s="53"/>
      <c r="Z29" s="53"/>
      <c r="AA29" s="53"/>
      <c r="AB29" s="53"/>
      <c r="AC29" s="46"/>
      <c r="AD29" s="46"/>
      <c r="AE29" s="44"/>
    </row>
    <row r="30" spans="1:31" s="22" customFormat="1" ht="18" customHeight="1" x14ac:dyDescent="0.25">
      <c r="A30" s="1"/>
      <c r="B30" s="5"/>
      <c r="C30" s="1"/>
      <c r="D30" s="1"/>
      <c r="E30" s="1"/>
      <c r="F30" s="1"/>
      <c r="G30" s="1"/>
      <c r="H30" s="5"/>
      <c r="I30" s="1"/>
      <c r="J30" s="1"/>
      <c r="K30" s="1"/>
      <c r="L30" s="1"/>
      <c r="M30" s="1"/>
      <c r="N30" s="5"/>
      <c r="O30" s="1"/>
      <c r="P30" s="1"/>
      <c r="Q30" s="1"/>
      <c r="R30" s="1"/>
      <c r="S30" s="1"/>
      <c r="T30" s="1"/>
      <c r="U30" s="55"/>
      <c r="V30" s="46"/>
      <c r="W30" s="46"/>
      <c r="X30" s="44"/>
      <c r="Y30" s="53"/>
      <c r="Z30" s="53"/>
      <c r="AA30" s="53"/>
      <c r="AB30" s="53"/>
      <c r="AC30" s="46"/>
      <c r="AD30" s="46"/>
      <c r="AE30" s="44"/>
    </row>
    <row r="31" spans="1:31" s="21" customFormat="1" ht="18" customHeight="1" x14ac:dyDescent="0.25">
      <c r="A31" s="1"/>
      <c r="B31" s="5"/>
      <c r="C31" s="1"/>
      <c r="D31" s="1"/>
      <c r="E31" s="1"/>
      <c r="F31" s="1"/>
      <c r="G31" s="1"/>
      <c r="H31" s="5"/>
      <c r="I31" s="1"/>
      <c r="J31" s="1"/>
      <c r="K31" s="1"/>
      <c r="L31" s="1"/>
      <c r="M31" s="1"/>
      <c r="N31" s="5"/>
      <c r="O31" s="1"/>
      <c r="P31" s="1"/>
      <c r="Q31" s="1"/>
      <c r="R31" s="1"/>
      <c r="S31" s="1"/>
      <c r="T31" s="1"/>
      <c r="U31" s="55"/>
      <c r="V31" s="46"/>
      <c r="W31" s="46"/>
      <c r="X31" s="44"/>
      <c r="Y31" s="53"/>
      <c r="Z31" s="53"/>
      <c r="AA31" s="53"/>
      <c r="AB31" s="53"/>
      <c r="AC31" s="46"/>
      <c r="AD31" s="46"/>
      <c r="AE31" s="44"/>
    </row>
    <row r="32" spans="1:31" s="21" customFormat="1" ht="18" customHeight="1" thickBot="1" x14ac:dyDescent="0.3">
      <c r="A32" s="1"/>
      <c r="B32" s="5"/>
      <c r="C32" s="1"/>
      <c r="D32" s="1"/>
      <c r="E32" s="1"/>
      <c r="F32" s="1"/>
      <c r="G32" s="1"/>
      <c r="H32" s="5"/>
      <c r="I32" s="1"/>
      <c r="J32" s="1"/>
      <c r="K32" s="1"/>
      <c r="L32" s="1"/>
      <c r="M32" s="1"/>
      <c r="N32" s="5"/>
      <c r="O32" s="1"/>
      <c r="P32" s="1"/>
      <c r="Q32" s="1"/>
      <c r="R32" s="1"/>
      <c r="S32" s="1"/>
      <c r="T32" s="1"/>
      <c r="U32" s="55"/>
      <c r="V32" s="46"/>
      <c r="W32" s="46"/>
      <c r="X32" s="44"/>
      <c r="Y32" s="53"/>
      <c r="Z32" s="53"/>
      <c r="AA32" s="53"/>
      <c r="AB32" s="53"/>
      <c r="AC32" s="46"/>
      <c r="AD32" s="46"/>
      <c r="AE32" s="44"/>
    </row>
    <row r="33" spans="1:33" s="1" customFormat="1" x14ac:dyDescent="0.25">
      <c r="A33" s="167" t="s">
        <v>13</v>
      </c>
      <c r="B33" s="170" t="s">
        <v>24</v>
      </c>
      <c r="C33" s="170"/>
      <c r="D33" s="170"/>
      <c r="E33" s="171"/>
      <c r="H33" s="174" t="s">
        <v>22</v>
      </c>
      <c r="I33" s="175"/>
      <c r="J33" s="170" t="s">
        <v>23</v>
      </c>
      <c r="K33" s="170"/>
      <c r="L33" s="170"/>
      <c r="M33" s="171"/>
      <c r="N33" s="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:33" s="1" customFormat="1" ht="32.299999999999997" customHeight="1" thickBot="1" x14ac:dyDescent="0.3">
      <c r="A34" s="168"/>
      <c r="B34" s="172"/>
      <c r="C34" s="172"/>
      <c r="D34" s="172"/>
      <c r="E34" s="173"/>
      <c r="H34" s="176"/>
      <c r="I34" s="177"/>
      <c r="J34" s="172"/>
      <c r="K34" s="172"/>
      <c r="L34" s="172"/>
      <c r="M34" s="173"/>
      <c r="N34" s="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3" s="1" customFormat="1" ht="51.8" customHeight="1" thickBot="1" x14ac:dyDescent="0.3">
      <c r="A35" s="169"/>
      <c r="B35" s="42" t="s">
        <v>20</v>
      </c>
      <c r="C35" s="28" t="s">
        <v>10</v>
      </c>
      <c r="D35" s="43" t="s">
        <v>21</v>
      </c>
      <c r="E35" s="29" t="s">
        <v>11</v>
      </c>
      <c r="H35" s="178"/>
      <c r="I35" s="179"/>
      <c r="J35" s="27" t="s">
        <v>20</v>
      </c>
      <c r="K35" s="28" t="s">
        <v>10</v>
      </c>
      <c r="L35" s="49" t="s">
        <v>21</v>
      </c>
      <c r="M35" s="29" t="s">
        <v>11</v>
      </c>
      <c r="N35" s="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36" spans="1:33" ht="30.1" customHeight="1" x14ac:dyDescent="0.25">
      <c r="A36" s="30" t="s">
        <v>0</v>
      </c>
      <c r="B36" s="31">
        <f>+B14+G14+L14</f>
        <v>17</v>
      </c>
      <c r="C36" s="32"/>
      <c r="D36" s="33">
        <f>+E14+J14+O14</f>
        <v>9173399.3826000001</v>
      </c>
      <c r="E36" s="34"/>
      <c r="F36" s="1"/>
      <c r="G36" s="1"/>
      <c r="H36" s="198" t="s">
        <v>5</v>
      </c>
      <c r="I36" s="199"/>
      <c r="J36" s="47">
        <v>17</v>
      </c>
      <c r="K36" s="32"/>
      <c r="L36" s="83">
        <v>2607667.1159000001</v>
      </c>
      <c r="M36" s="34"/>
      <c r="N36" s="5"/>
      <c r="O36" s="1"/>
      <c r="P36" s="1"/>
      <c r="Q36" s="1"/>
      <c r="R36" s="1"/>
      <c r="S36" s="1"/>
      <c r="T36" s="1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1"/>
      <c r="AG36" s="1"/>
    </row>
    <row r="37" spans="1:33" ht="30.1" customHeight="1" x14ac:dyDescent="0.25">
      <c r="A37" s="58" t="s">
        <v>25</v>
      </c>
      <c r="B37" s="31"/>
      <c r="C37" s="32"/>
      <c r="D37" s="33"/>
      <c r="E37" s="34"/>
      <c r="F37" s="1"/>
      <c r="G37" s="1"/>
      <c r="H37" s="194" t="s">
        <v>3</v>
      </c>
      <c r="I37" s="195"/>
      <c r="J37" s="47">
        <v>153</v>
      </c>
      <c r="K37" s="32"/>
      <c r="L37" s="83">
        <v>7043636.1348999999</v>
      </c>
      <c r="M37" s="34"/>
      <c r="N37" s="5"/>
      <c r="O37" s="1"/>
      <c r="P37" s="1"/>
      <c r="Q37" s="1"/>
      <c r="R37" s="1"/>
      <c r="S37" s="1"/>
      <c r="T37" s="1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1"/>
      <c r="AG37" s="1"/>
    </row>
    <row r="38" spans="1:33" ht="30.1" customHeight="1" x14ac:dyDescent="0.25">
      <c r="A38" s="58" t="s">
        <v>26</v>
      </c>
      <c r="B38" s="31"/>
      <c r="C38" s="32"/>
      <c r="D38" s="33"/>
      <c r="E38" s="34"/>
      <c r="F38" s="1"/>
      <c r="G38" s="1"/>
      <c r="H38" s="194" t="s">
        <v>4</v>
      </c>
      <c r="I38" s="195"/>
      <c r="J38" s="47">
        <v>100</v>
      </c>
      <c r="K38" s="32"/>
      <c r="L38" s="26">
        <v>787128.5895</v>
      </c>
      <c r="M38" s="34"/>
      <c r="N38" s="5"/>
      <c r="O38" s="1"/>
      <c r="P38" s="1"/>
      <c r="Q38" s="1"/>
      <c r="R38" s="1"/>
      <c r="S38" s="1"/>
      <c r="T38" s="1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1"/>
      <c r="AG38" s="1"/>
    </row>
    <row r="39" spans="1:33" ht="40.6" customHeight="1" x14ac:dyDescent="0.25">
      <c r="A39" s="35" t="s">
        <v>1</v>
      </c>
      <c r="B39" s="31"/>
      <c r="C39" s="32"/>
      <c r="D39" s="33"/>
      <c r="E39" s="34"/>
      <c r="F39" s="1"/>
      <c r="G39" s="1"/>
      <c r="H39" s="194" t="s">
        <v>33</v>
      </c>
      <c r="I39" s="195"/>
      <c r="J39" s="47"/>
      <c r="K39" s="32"/>
      <c r="L39" s="33"/>
      <c r="M39" s="34"/>
      <c r="N39" s="5"/>
      <c r="O39" s="1"/>
      <c r="P39" s="1"/>
      <c r="Q39" s="1"/>
      <c r="R39" s="1"/>
      <c r="S39" s="1"/>
      <c r="T39" s="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1"/>
      <c r="AG39" s="1"/>
    </row>
    <row r="40" spans="1:33" ht="30.1" customHeight="1" x14ac:dyDescent="0.25">
      <c r="A40" s="4" t="s">
        <v>17</v>
      </c>
      <c r="B40" s="31">
        <v>2</v>
      </c>
      <c r="C40" s="32"/>
      <c r="D40" s="33">
        <v>566910.55519999994</v>
      </c>
      <c r="E40" s="34"/>
      <c r="F40" s="1"/>
      <c r="G40" s="1"/>
      <c r="H40" s="194" t="s">
        <v>6</v>
      </c>
      <c r="I40" s="195"/>
      <c r="J40" s="47"/>
      <c r="K40" s="32"/>
      <c r="L40" s="33"/>
      <c r="M40" s="34"/>
      <c r="N40" s="5"/>
      <c r="O40" s="1"/>
      <c r="P40" s="1"/>
      <c r="Q40" s="1"/>
      <c r="R40" s="1"/>
      <c r="S40" s="1"/>
      <c r="T40" s="1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1"/>
      <c r="AG40" s="1"/>
    </row>
    <row r="41" spans="1:33" ht="30.1" customHeight="1" x14ac:dyDescent="0.25">
      <c r="A41" s="30" t="s">
        <v>27</v>
      </c>
      <c r="B41" s="31">
        <f>+B20+G20+L20</f>
        <v>37</v>
      </c>
      <c r="C41" s="32"/>
      <c r="D41" s="33">
        <f>+E20+J20+O20</f>
        <v>233125.86000000002</v>
      </c>
      <c r="E41" s="34"/>
      <c r="F41" s="1"/>
      <c r="G41" s="1"/>
      <c r="H41" s="194" t="s">
        <v>7</v>
      </c>
      <c r="I41" s="195"/>
      <c r="J41" s="47"/>
      <c r="K41" s="32"/>
      <c r="L41" s="33"/>
      <c r="M41" s="34"/>
      <c r="N41" s="5"/>
      <c r="O41" s="1"/>
      <c r="P41" s="1"/>
      <c r="Q41" s="1"/>
      <c r="R41" s="1"/>
      <c r="S41" s="1"/>
      <c r="T41" s="1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1"/>
      <c r="AG41" s="1"/>
    </row>
    <row r="42" spans="1:33" ht="33.799999999999997" customHeight="1" thickBot="1" x14ac:dyDescent="0.3">
      <c r="A42" s="36" t="s">
        <v>12</v>
      </c>
      <c r="B42" s="31">
        <f>+G21+L21</f>
        <v>214</v>
      </c>
      <c r="C42" s="32"/>
      <c r="D42" s="33">
        <f>+J21+O21</f>
        <v>464996.04249999998</v>
      </c>
      <c r="E42" s="34"/>
      <c r="F42" s="1"/>
      <c r="G42" s="1"/>
      <c r="H42" s="196" t="s">
        <v>2</v>
      </c>
      <c r="I42" s="197"/>
      <c r="J42" s="48">
        <f>SUM(J36:J41)</f>
        <v>270</v>
      </c>
      <c r="K42" s="39"/>
      <c r="L42" s="40">
        <f>SUM(L36:L41)</f>
        <v>10438431.840300001</v>
      </c>
      <c r="M42" s="41"/>
      <c r="N42" s="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30.75" customHeight="1" thickBot="1" x14ac:dyDescent="0.3">
      <c r="A43" s="37" t="s">
        <v>2</v>
      </c>
      <c r="B43" s="38">
        <f>SUM(B36:B42)</f>
        <v>270</v>
      </c>
      <c r="C43" s="39"/>
      <c r="D43" s="40">
        <f>SUM(D36:D42)</f>
        <v>10438431.840299999</v>
      </c>
      <c r="E43" s="41"/>
      <c r="F43" s="1"/>
      <c r="G43" s="1"/>
      <c r="H43" s="5"/>
      <c r="I43" s="1"/>
      <c r="J43" s="1"/>
      <c r="K43" s="1"/>
      <c r="L43" s="1"/>
      <c r="M43" s="1"/>
      <c r="N43" s="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2.950000000000003" customHeight="1" x14ac:dyDescent="0.25">
      <c r="A44" s="1"/>
      <c r="B44" s="5"/>
      <c r="C44" s="1"/>
      <c r="D44" s="1"/>
      <c r="E44" s="1"/>
      <c r="F44" s="1"/>
      <c r="G44" s="1"/>
      <c r="H44" s="5"/>
      <c r="I44" s="1"/>
      <c r="J44" s="1"/>
      <c r="K44" s="1"/>
      <c r="L44" s="1"/>
      <c r="M44" s="1"/>
      <c r="N44" s="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36" customHeight="1" x14ac:dyDescent="0.25">
      <c r="A45" s="1"/>
      <c r="B45" s="5"/>
      <c r="C45" s="1"/>
      <c r="D45" s="1"/>
      <c r="E45" s="1"/>
      <c r="F45" s="1"/>
      <c r="G45" s="1"/>
      <c r="H45" s="5"/>
      <c r="I45" s="1"/>
      <c r="J45" s="1"/>
      <c r="K45" s="1"/>
      <c r="L45" s="1"/>
      <c r="M45" s="1"/>
      <c r="N45" s="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" customFormat="1" ht="23.1" customHeight="1" x14ac:dyDescent="0.25">
      <c r="B46" s="5"/>
      <c r="H46" s="5"/>
      <c r="N46" s="5"/>
    </row>
    <row r="47" spans="1:33" s="1" customFormat="1" x14ac:dyDescent="0.25">
      <c r="B47" s="5"/>
      <c r="H47" s="5"/>
      <c r="N47" s="5"/>
    </row>
    <row r="48" spans="1:33" s="1" customFormat="1" x14ac:dyDescent="0.25">
      <c r="B48" s="5"/>
      <c r="H48" s="5"/>
      <c r="N48" s="5"/>
    </row>
    <row r="49" spans="2:14" s="1" customFormat="1" x14ac:dyDescent="0.25">
      <c r="B49" s="5"/>
      <c r="H49" s="5"/>
      <c r="N49" s="5"/>
    </row>
    <row r="50" spans="2:14" s="1" customFormat="1" x14ac:dyDescent="0.25">
      <c r="B50" s="5"/>
      <c r="H50" s="5"/>
      <c r="N50" s="5"/>
    </row>
    <row r="51" spans="2:14" s="1" customFormat="1" x14ac:dyDescent="0.25">
      <c r="B51" s="5"/>
      <c r="H51" s="5"/>
      <c r="N51" s="5"/>
    </row>
    <row r="52" spans="2:14" s="1" customFormat="1" x14ac:dyDescent="0.25">
      <c r="B52" s="5"/>
      <c r="H52" s="5"/>
      <c r="N52" s="5"/>
    </row>
    <row r="53" spans="2:14" s="1" customFormat="1" x14ac:dyDescent="0.25">
      <c r="B53" s="5"/>
      <c r="H53" s="5"/>
      <c r="N53" s="5"/>
    </row>
    <row r="54" spans="2:14" s="1" customFormat="1" x14ac:dyDescent="0.25">
      <c r="B54" s="5"/>
      <c r="H54" s="5"/>
      <c r="N54" s="5"/>
    </row>
    <row r="55" spans="2:14" s="1" customFormat="1" x14ac:dyDescent="0.25">
      <c r="B55" s="5"/>
      <c r="H55" s="5"/>
      <c r="N55" s="5"/>
    </row>
    <row r="56" spans="2:14" s="1" customFormat="1" x14ac:dyDescent="0.25">
      <c r="B56" s="5"/>
      <c r="H56" s="5"/>
      <c r="N56" s="5"/>
    </row>
    <row r="57" spans="2:14" s="1" customFormat="1" x14ac:dyDescent="0.25">
      <c r="B57" s="5"/>
      <c r="H57" s="5"/>
      <c r="N57" s="5"/>
    </row>
    <row r="58" spans="2:14" s="1" customFormat="1" x14ac:dyDescent="0.25">
      <c r="B58" s="5"/>
      <c r="H58" s="5"/>
      <c r="N58" s="5"/>
    </row>
    <row r="59" spans="2:14" s="1" customFormat="1" x14ac:dyDescent="0.25">
      <c r="B59" s="5"/>
      <c r="H59" s="5"/>
      <c r="N59" s="5"/>
    </row>
    <row r="60" spans="2:14" s="1" customFormat="1" x14ac:dyDescent="0.25">
      <c r="B60" s="5"/>
      <c r="H60" s="5"/>
      <c r="N60" s="5"/>
    </row>
    <row r="61" spans="2:14" s="1" customFormat="1" x14ac:dyDescent="0.25">
      <c r="B61" s="5"/>
      <c r="H61" s="5"/>
      <c r="N61" s="5"/>
    </row>
    <row r="62" spans="2:14" s="1" customFormat="1" x14ac:dyDescent="0.25">
      <c r="B62" s="5"/>
      <c r="H62" s="5"/>
      <c r="N62" s="5"/>
    </row>
    <row r="63" spans="2:14" s="1" customFormat="1" x14ac:dyDescent="0.25">
      <c r="B63" s="5"/>
      <c r="H63" s="5"/>
      <c r="N63" s="5"/>
    </row>
    <row r="64" spans="2:14" s="1" customFormat="1" x14ac:dyDescent="0.25">
      <c r="B64" s="5"/>
      <c r="H64" s="5"/>
      <c r="N64" s="5"/>
    </row>
    <row r="65" spans="2:14" s="1" customFormat="1" x14ac:dyDescent="0.25">
      <c r="B65" s="5"/>
      <c r="H65" s="5"/>
      <c r="N65" s="5"/>
    </row>
    <row r="66" spans="2:14" s="1" customFormat="1" x14ac:dyDescent="0.25">
      <c r="B66" s="5"/>
      <c r="H66" s="5"/>
      <c r="N66" s="5"/>
    </row>
    <row r="67" spans="2:14" s="1" customFormat="1" x14ac:dyDescent="0.25">
      <c r="B67" s="5"/>
      <c r="H67" s="5"/>
      <c r="N67" s="5"/>
    </row>
    <row r="68" spans="2:14" s="1" customFormat="1" x14ac:dyDescent="0.25">
      <c r="B68" s="5"/>
      <c r="H68" s="5"/>
      <c r="N68" s="5"/>
    </row>
    <row r="69" spans="2:14" s="1" customFormat="1" x14ac:dyDescent="0.25">
      <c r="B69" s="5"/>
      <c r="H69" s="5"/>
      <c r="N69" s="5"/>
    </row>
    <row r="70" spans="2:14" s="1" customFormat="1" x14ac:dyDescent="0.25">
      <c r="B70" s="5"/>
      <c r="H70" s="5"/>
      <c r="N70" s="5"/>
    </row>
    <row r="71" spans="2:14" s="1" customFormat="1" x14ac:dyDescent="0.25">
      <c r="B71" s="5"/>
      <c r="H71" s="5"/>
      <c r="N71" s="5"/>
    </row>
    <row r="72" spans="2:14" s="1" customFormat="1" x14ac:dyDescent="0.25">
      <c r="B72" s="5"/>
      <c r="H72" s="5"/>
      <c r="N72" s="5"/>
    </row>
    <row r="73" spans="2:14" s="1" customFormat="1" x14ac:dyDescent="0.25">
      <c r="B73" s="5"/>
      <c r="H73" s="5"/>
      <c r="N73" s="5"/>
    </row>
    <row r="74" spans="2:14" s="1" customFormat="1" x14ac:dyDescent="0.25">
      <c r="B74" s="5"/>
      <c r="H74" s="5"/>
      <c r="N74" s="5"/>
    </row>
    <row r="75" spans="2:14" s="1" customFormat="1" x14ac:dyDescent="0.25">
      <c r="B75" s="5"/>
      <c r="H75" s="5"/>
      <c r="N75" s="5"/>
    </row>
    <row r="76" spans="2:14" s="1" customFormat="1" x14ac:dyDescent="0.25">
      <c r="B76" s="5"/>
      <c r="H76" s="5"/>
      <c r="N76" s="5"/>
    </row>
    <row r="77" spans="2:14" s="1" customFormat="1" x14ac:dyDescent="0.25">
      <c r="B77" s="5"/>
      <c r="H77" s="5"/>
      <c r="N77" s="5"/>
    </row>
    <row r="78" spans="2:14" s="1" customFormat="1" x14ac:dyDescent="0.25">
      <c r="B78" s="5"/>
      <c r="H78" s="5"/>
      <c r="N78" s="5"/>
    </row>
    <row r="79" spans="2:14" s="1" customFormat="1" x14ac:dyDescent="0.25">
      <c r="B79" s="5"/>
      <c r="H79" s="5"/>
      <c r="N79" s="5"/>
    </row>
    <row r="80" spans="2:14" s="1" customFormat="1" x14ac:dyDescent="0.25">
      <c r="B80" s="5"/>
      <c r="H80" s="5"/>
      <c r="N80" s="5"/>
    </row>
    <row r="81" spans="2:14" s="1" customFormat="1" x14ac:dyDescent="0.25">
      <c r="B81" s="5"/>
      <c r="H81" s="5"/>
      <c r="N81" s="5"/>
    </row>
    <row r="82" spans="2:14" s="1" customFormat="1" x14ac:dyDescent="0.25">
      <c r="B82" s="5"/>
      <c r="H82" s="5"/>
      <c r="N82" s="5"/>
    </row>
    <row r="83" spans="2:14" s="1" customFormat="1" x14ac:dyDescent="0.25">
      <c r="B83" s="5"/>
      <c r="H83" s="5"/>
      <c r="N83" s="5"/>
    </row>
    <row r="84" spans="2:14" s="1" customFormat="1" x14ac:dyDescent="0.25">
      <c r="B84" s="5"/>
      <c r="H84" s="5"/>
      <c r="N84" s="5"/>
    </row>
    <row r="85" spans="2:14" s="1" customFormat="1" x14ac:dyDescent="0.25">
      <c r="B85" s="5"/>
      <c r="H85" s="5"/>
      <c r="N85" s="5"/>
    </row>
    <row r="86" spans="2:14" s="1" customFormat="1" x14ac:dyDescent="0.25">
      <c r="B86" s="5"/>
      <c r="H86" s="5"/>
      <c r="N86" s="5"/>
    </row>
    <row r="87" spans="2:14" s="1" customFormat="1" x14ac:dyDescent="0.25">
      <c r="B87" s="5"/>
      <c r="H87" s="5"/>
      <c r="N87" s="5"/>
    </row>
    <row r="88" spans="2:14" s="1" customFormat="1" x14ac:dyDescent="0.25">
      <c r="B88" s="5"/>
      <c r="H88" s="5"/>
      <c r="N88" s="5"/>
    </row>
    <row r="89" spans="2:14" s="1" customFormat="1" x14ac:dyDescent="0.25">
      <c r="B89" s="5"/>
      <c r="H89" s="5"/>
      <c r="N89" s="5"/>
    </row>
    <row r="90" spans="2:14" s="1" customFormat="1" x14ac:dyDescent="0.25">
      <c r="B90" s="5"/>
      <c r="H90" s="5"/>
      <c r="N90" s="5"/>
    </row>
    <row r="91" spans="2:14" s="1" customFormat="1" x14ac:dyDescent="0.25">
      <c r="B91" s="5"/>
      <c r="H91" s="5"/>
      <c r="N91" s="5"/>
    </row>
    <row r="92" spans="2:14" s="1" customFormat="1" x14ac:dyDescent="0.25">
      <c r="B92" s="5"/>
      <c r="H92" s="5"/>
      <c r="N92" s="5"/>
    </row>
    <row r="93" spans="2:14" s="1" customFormat="1" x14ac:dyDescent="0.25">
      <c r="B93" s="5"/>
      <c r="H93" s="5"/>
      <c r="N93" s="5"/>
    </row>
    <row r="94" spans="2:14" s="1" customFormat="1" x14ac:dyDescent="0.25">
      <c r="B94" s="5"/>
      <c r="H94" s="5"/>
      <c r="N94" s="5"/>
    </row>
    <row r="95" spans="2:14" s="1" customFormat="1" x14ac:dyDescent="0.25">
      <c r="B95" s="5"/>
      <c r="H95" s="5"/>
      <c r="N95" s="5"/>
    </row>
    <row r="96" spans="2:14" s="1" customFormat="1" x14ac:dyDescent="0.25">
      <c r="B96" s="5"/>
      <c r="H96" s="5"/>
      <c r="N96" s="5"/>
    </row>
    <row r="97" spans="1:21" s="1" customFormat="1" x14ac:dyDescent="0.25">
      <c r="B97" s="5"/>
      <c r="H97" s="5"/>
      <c r="N97" s="5"/>
    </row>
    <row r="98" spans="1:21" s="1" customFormat="1" x14ac:dyDescent="0.25">
      <c r="B98" s="5"/>
      <c r="H98" s="5"/>
      <c r="N98" s="5"/>
    </row>
    <row r="99" spans="1:21" s="1" customFormat="1" x14ac:dyDescent="0.25">
      <c r="B99" s="5"/>
      <c r="H99" s="5"/>
      <c r="N99" s="5"/>
    </row>
    <row r="100" spans="1:21" s="1" customFormat="1" x14ac:dyDescent="0.25">
      <c r="B100" s="5"/>
      <c r="H100" s="5"/>
      <c r="N100" s="5"/>
    </row>
    <row r="101" spans="1:21" s="1" customFormat="1" x14ac:dyDescent="0.25">
      <c r="B101" s="5"/>
      <c r="H101" s="5"/>
      <c r="N101" s="5"/>
    </row>
    <row r="102" spans="1:21" s="1" customFormat="1" x14ac:dyDescent="0.25">
      <c r="B102" s="5"/>
      <c r="H102" s="5"/>
      <c r="N102" s="5"/>
    </row>
    <row r="103" spans="1:21" s="1" customFormat="1" x14ac:dyDescent="0.25">
      <c r="B103" s="5"/>
      <c r="H103" s="5"/>
      <c r="N103" s="5"/>
    </row>
    <row r="104" spans="1:21" s="1" customFormat="1" x14ac:dyDescent="0.25">
      <c r="B104" s="5"/>
      <c r="F104"/>
      <c r="G104"/>
      <c r="H104" s="6"/>
      <c r="I104"/>
      <c r="J104"/>
      <c r="K104"/>
      <c r="L104"/>
      <c r="M104"/>
      <c r="N104" s="6"/>
      <c r="O104"/>
      <c r="P104"/>
      <c r="Q104"/>
      <c r="R104"/>
      <c r="S104"/>
      <c r="T104"/>
      <c r="U104"/>
    </row>
    <row r="105" spans="1:21" s="1" customFormat="1" x14ac:dyDescent="0.25">
      <c r="A105"/>
      <c r="B105" s="6"/>
      <c r="C105"/>
      <c r="D105"/>
      <c r="E105"/>
      <c r="F105"/>
      <c r="G105"/>
      <c r="H105" s="6"/>
      <c r="I105"/>
      <c r="J105"/>
      <c r="K105"/>
      <c r="L105"/>
      <c r="M105"/>
      <c r="N105" s="6"/>
      <c r="O105"/>
      <c r="P105"/>
      <c r="Q105"/>
      <c r="R105"/>
      <c r="S105"/>
      <c r="T105"/>
      <c r="U105"/>
    </row>
    <row r="106" spans="1:21" s="1" customFormat="1" x14ac:dyDescent="0.25">
      <c r="A106"/>
      <c r="B106" s="6"/>
      <c r="C106"/>
      <c r="D106"/>
      <c r="E106"/>
      <c r="F106"/>
      <c r="G106"/>
      <c r="H106" s="6"/>
      <c r="I106"/>
      <c r="J106"/>
      <c r="K106"/>
      <c r="L106"/>
      <c r="M106"/>
      <c r="N106" s="6"/>
      <c r="O106"/>
      <c r="P106"/>
      <c r="Q106"/>
      <c r="R106"/>
      <c r="S106"/>
      <c r="T106"/>
      <c r="U106"/>
    </row>
  </sheetData>
  <mergeCells count="22">
    <mergeCell ref="H41:I41"/>
    <mergeCell ref="H42:I42"/>
    <mergeCell ref="H36:I36"/>
    <mergeCell ref="H37:I37"/>
    <mergeCell ref="H38:I38"/>
    <mergeCell ref="H39:I39"/>
    <mergeCell ref="H40:I40"/>
    <mergeCell ref="A9:E9"/>
    <mergeCell ref="A12:A13"/>
    <mergeCell ref="A25:H25"/>
    <mergeCell ref="B11:AE11"/>
    <mergeCell ref="A33:A35"/>
    <mergeCell ref="B33:E34"/>
    <mergeCell ref="H33:I35"/>
    <mergeCell ref="J33:M34"/>
    <mergeCell ref="A24:L24"/>
    <mergeCell ref="B12:F12"/>
    <mergeCell ref="G12:K12"/>
    <mergeCell ref="Q12:U12"/>
    <mergeCell ref="V12:Z12"/>
    <mergeCell ref="AA12:AE12"/>
    <mergeCell ref="L12:O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workbookViewId="0">
      <selection activeCell="A5" sqref="A5"/>
    </sheetView>
  </sheetViews>
  <sheetFormatPr defaultColWidth="9.125" defaultRowHeight="14.3" x14ac:dyDescent="0.25"/>
  <cols>
    <col min="1" max="1" width="26.125" style="85" customWidth="1"/>
    <col min="2" max="2" width="10.125" style="6" customWidth="1"/>
    <col min="3" max="3" width="10.75" style="85" customWidth="1"/>
    <col min="4" max="4" width="19.125" style="85" customWidth="1"/>
    <col min="5" max="5" width="18.125" style="85" customWidth="1"/>
    <col min="6" max="6" width="11.5" style="85" customWidth="1"/>
    <col min="7" max="7" width="9.25" style="85" customWidth="1"/>
    <col min="8" max="8" width="10.875" style="6" customWidth="1"/>
    <col min="9" max="9" width="17.25" style="85" customWidth="1"/>
    <col min="10" max="10" width="20" style="85" customWidth="1"/>
    <col min="11" max="11" width="11.5" style="85" customWidth="1"/>
    <col min="12" max="12" width="10" style="85" customWidth="1"/>
    <col min="13" max="13" width="10.75" style="85" customWidth="1"/>
    <col min="14" max="14" width="18.875" style="6" customWidth="1"/>
    <col min="15" max="15" width="19.75" style="85" customWidth="1"/>
    <col min="16" max="16" width="11.5" style="85" customWidth="1"/>
    <col min="17" max="17" width="9.125" style="85" customWidth="1"/>
    <col min="18" max="18" width="11" style="85" customWidth="1"/>
    <col min="19" max="19" width="18.875" style="85" customWidth="1"/>
    <col min="20" max="20" width="19.5" style="85" customWidth="1"/>
    <col min="21" max="21" width="11.125" style="85" customWidth="1"/>
    <col min="22" max="22" width="9" style="85" customWidth="1"/>
    <col min="23" max="23" width="10" style="85" customWidth="1"/>
    <col min="24" max="24" width="19" style="85" customWidth="1"/>
    <col min="25" max="25" width="17.25" style="85" customWidth="1"/>
    <col min="26" max="26" width="9.75" style="85" customWidth="1"/>
    <col min="27" max="27" width="9.125" style="85" customWidth="1"/>
    <col min="28" max="28" width="10.875" style="85" customWidth="1"/>
    <col min="29" max="29" width="18.125" style="85" customWidth="1"/>
    <col min="30" max="30" width="18.875" style="85" customWidth="1"/>
    <col min="31" max="31" width="10.875" style="85" customWidth="1"/>
    <col min="32" max="16384" width="9.125" style="85"/>
  </cols>
  <sheetData>
    <row r="1" spans="1:31" x14ac:dyDescent="0.25">
      <c r="A1" s="3"/>
      <c r="B1" s="5"/>
      <c r="C1" s="3"/>
      <c r="D1" s="3"/>
      <c r="E1" s="3"/>
      <c r="F1" s="3"/>
      <c r="G1" s="3"/>
      <c r="H1" s="5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5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5"/>
      <c r="C3" s="3"/>
      <c r="D3" s="3"/>
      <c r="E3" s="3"/>
      <c r="F3" s="3"/>
      <c r="G3" s="3"/>
      <c r="H3" s="5"/>
      <c r="I3" s="3"/>
      <c r="J3" s="3"/>
      <c r="K3" s="3"/>
      <c r="L3" s="3"/>
      <c r="M3" s="3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5"/>
      <c r="H4" s="5"/>
      <c r="N4" s="5"/>
    </row>
    <row r="5" spans="1:31" s="3" customFormat="1" x14ac:dyDescent="0.25">
      <c r="B5" s="5"/>
      <c r="H5" s="5"/>
      <c r="N5" s="5"/>
    </row>
    <row r="6" spans="1:31" s="3" customFormat="1" ht="18.350000000000001" x14ac:dyDescent="0.25">
      <c r="A6" s="15" t="s">
        <v>16</v>
      </c>
      <c r="B6" s="5"/>
      <c r="H6" s="5"/>
      <c r="N6" s="5"/>
    </row>
    <row r="7" spans="1:31" s="3" customFormat="1" ht="15.65" x14ac:dyDescent="0.25">
      <c r="A7" s="2"/>
      <c r="B7" s="5"/>
      <c r="H7" s="5"/>
      <c r="N7" s="5"/>
    </row>
    <row r="8" spans="1:31" s="3" customFormat="1" ht="16.3" x14ac:dyDescent="0.25">
      <c r="A8" s="12" t="s">
        <v>37</v>
      </c>
      <c r="B8" s="86" t="s">
        <v>38</v>
      </c>
      <c r="C8" s="87"/>
      <c r="D8" s="87"/>
      <c r="E8" s="87"/>
      <c r="F8" s="87"/>
      <c r="G8" s="88"/>
      <c r="H8" s="5"/>
      <c r="J8" s="87"/>
      <c r="K8" s="87"/>
      <c r="L8" s="87"/>
      <c r="N8" s="5"/>
      <c r="P8" s="87"/>
      <c r="Q8" s="87"/>
      <c r="R8" s="87"/>
      <c r="V8" s="87"/>
      <c r="W8" s="87"/>
      <c r="X8" s="87"/>
      <c r="AC8" s="87"/>
      <c r="AD8" s="87"/>
      <c r="AE8" s="87"/>
    </row>
    <row r="9" spans="1:31" s="3" customFormat="1" ht="15.65" x14ac:dyDescent="0.25">
      <c r="A9" s="12" t="s">
        <v>39</v>
      </c>
      <c r="B9" s="89" t="s">
        <v>40</v>
      </c>
      <c r="C9" s="90"/>
      <c r="D9" s="90"/>
      <c r="E9" s="90"/>
      <c r="F9" s="90"/>
      <c r="G9" s="91"/>
      <c r="H9" s="91"/>
      <c r="I9" s="91"/>
      <c r="J9" s="91"/>
      <c r="K9" s="91"/>
      <c r="L9" s="12"/>
      <c r="N9" s="5"/>
      <c r="R9" s="12"/>
      <c r="X9" s="12"/>
      <c r="AE9" s="12"/>
    </row>
    <row r="10" spans="1:31" ht="14.95" thickBot="1" x14ac:dyDescent="0.3">
      <c r="A10" s="3"/>
      <c r="B10" s="5"/>
      <c r="C10" s="3"/>
      <c r="D10" s="3"/>
      <c r="E10" s="3"/>
      <c r="F10" s="3"/>
      <c r="G10" s="3"/>
      <c r="H10" s="5"/>
      <c r="I10" s="3"/>
      <c r="J10" s="3"/>
      <c r="K10" s="3"/>
      <c r="L10" s="3"/>
      <c r="M10" s="3"/>
      <c r="N10" s="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6.3" thickBot="1" x14ac:dyDescent="0.3">
      <c r="A11" s="3"/>
      <c r="B11" s="164" t="s">
        <v>8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6"/>
    </row>
    <row r="12" spans="1:31" ht="14.95" thickBot="1" x14ac:dyDescent="0.3">
      <c r="A12" s="161" t="s">
        <v>13</v>
      </c>
      <c r="B12" s="180" t="s">
        <v>5</v>
      </c>
      <c r="C12" s="181"/>
      <c r="D12" s="181"/>
      <c r="E12" s="181"/>
      <c r="F12" s="205"/>
      <c r="G12" s="206" t="s">
        <v>3</v>
      </c>
      <c r="H12" s="184"/>
      <c r="I12" s="184"/>
      <c r="J12" s="184"/>
      <c r="K12" s="207"/>
      <c r="L12" s="208" t="s">
        <v>4</v>
      </c>
      <c r="M12" s="193"/>
      <c r="N12" s="193"/>
      <c r="O12" s="193"/>
      <c r="P12" s="193"/>
      <c r="Q12" s="209" t="s">
        <v>41</v>
      </c>
      <c r="R12" s="187"/>
      <c r="S12" s="187"/>
      <c r="T12" s="187"/>
      <c r="U12" s="210"/>
      <c r="V12" s="211" t="s">
        <v>6</v>
      </c>
      <c r="W12" s="189"/>
      <c r="X12" s="189"/>
      <c r="Y12" s="189"/>
      <c r="Z12" s="212"/>
      <c r="AA12" s="213" t="s">
        <v>7</v>
      </c>
      <c r="AB12" s="190"/>
      <c r="AC12" s="190"/>
      <c r="AD12" s="190"/>
      <c r="AE12" s="191"/>
    </row>
    <row r="13" spans="1:31" ht="41.45" thickBot="1" x14ac:dyDescent="0.3">
      <c r="A13" s="162"/>
      <c r="B13" s="67" t="s">
        <v>9</v>
      </c>
      <c r="C13" s="68" t="s">
        <v>10</v>
      </c>
      <c r="D13" s="69" t="s">
        <v>34</v>
      </c>
      <c r="E13" s="70" t="s">
        <v>35</v>
      </c>
      <c r="F13" s="71" t="s">
        <v>18</v>
      </c>
      <c r="G13" s="72" t="s">
        <v>9</v>
      </c>
      <c r="H13" s="68" t="s">
        <v>10</v>
      </c>
      <c r="I13" s="69" t="s">
        <v>34</v>
      </c>
      <c r="J13" s="70" t="s">
        <v>31</v>
      </c>
      <c r="K13" s="71" t="s">
        <v>18</v>
      </c>
      <c r="L13" s="72" t="s">
        <v>9</v>
      </c>
      <c r="M13" s="68" t="s">
        <v>10</v>
      </c>
      <c r="N13" s="69" t="s">
        <v>34</v>
      </c>
      <c r="O13" s="70" t="s">
        <v>29</v>
      </c>
      <c r="P13" s="71" t="s">
        <v>18</v>
      </c>
      <c r="Q13" s="72" t="s">
        <v>9</v>
      </c>
      <c r="R13" s="68" t="s">
        <v>10</v>
      </c>
      <c r="S13" s="69" t="s">
        <v>30</v>
      </c>
      <c r="T13" s="70" t="s">
        <v>31</v>
      </c>
      <c r="U13" s="92" t="s">
        <v>18</v>
      </c>
      <c r="V13" s="67" t="s">
        <v>9</v>
      </c>
      <c r="W13" s="68" t="s">
        <v>10</v>
      </c>
      <c r="X13" s="69" t="s">
        <v>30</v>
      </c>
      <c r="Y13" s="70" t="s">
        <v>31</v>
      </c>
      <c r="Z13" s="71" t="s">
        <v>18</v>
      </c>
      <c r="AA13" s="67" t="s">
        <v>9</v>
      </c>
      <c r="AB13" s="68" t="s">
        <v>10</v>
      </c>
      <c r="AC13" s="69" t="s">
        <v>30</v>
      </c>
      <c r="AD13" s="70" t="s">
        <v>31</v>
      </c>
      <c r="AE13" s="71" t="s">
        <v>18</v>
      </c>
    </row>
    <row r="14" spans="1:31" s="20" customFormat="1" ht="30.1" customHeight="1" x14ac:dyDescent="0.25">
      <c r="A14" s="57" t="s">
        <v>42</v>
      </c>
      <c r="B14" s="93"/>
      <c r="C14" s="94" t="str">
        <f t="shared" ref="C14:C21" si="0">IF(B14,B14/$B$22,"")</f>
        <v/>
      </c>
      <c r="D14" s="95"/>
      <c r="E14" s="96"/>
      <c r="F14" s="97" t="str">
        <f t="shared" ref="F14:F21" si="1">IF(E14,E14/$E$22,"")</f>
        <v/>
      </c>
      <c r="G14" s="93">
        <v>2</v>
      </c>
      <c r="H14" s="94">
        <f t="shared" ref="H14:H21" si="2">IF(G14,G14/$G$22,"")</f>
        <v>1.7543859649122806E-2</v>
      </c>
      <c r="I14" s="95">
        <v>82077</v>
      </c>
      <c r="J14" s="98">
        <f t="shared" ref="J14" si="3">+I14*1.21</f>
        <v>99313.17</v>
      </c>
      <c r="K14" s="97">
        <f t="shared" ref="K14:K21" si="4">IF(J14,J14/$J$22,"")</f>
        <v>0.39969991049108644</v>
      </c>
      <c r="L14" s="93">
        <v>3</v>
      </c>
      <c r="M14" s="94">
        <f t="shared" ref="M14:M21" si="5">IF(L14,L14/$L$22,"")</f>
        <v>2.1739130434782608E-2</v>
      </c>
      <c r="N14" s="98">
        <f>50000+470000+60000</f>
        <v>580000</v>
      </c>
      <c r="O14" s="98">
        <f>50000*1.21+(470000+60000)*1.1</f>
        <v>643500</v>
      </c>
      <c r="P14" s="97">
        <f t="shared" ref="P14:P21" si="6">IF(O14,O14/$O$22,"")</f>
        <v>0.68090734826224597</v>
      </c>
      <c r="Q14" s="93"/>
      <c r="R14" s="94" t="str">
        <f t="shared" ref="R14:R21" si="7">IF(Q14,Q14/$Q$22,"")</f>
        <v/>
      </c>
      <c r="S14" s="95"/>
      <c r="T14" s="96"/>
      <c r="U14" s="97" t="str">
        <f t="shared" ref="U14:U21" si="8">IF(T14,T14/$T$22,"")</f>
        <v/>
      </c>
      <c r="V14" s="93"/>
      <c r="W14" s="94" t="str">
        <f t="shared" ref="W14:W21" si="9">IF(V14,V14/$V$22,"")</f>
        <v/>
      </c>
      <c r="X14" s="95"/>
      <c r="Y14" s="96"/>
      <c r="Z14" s="97" t="str">
        <f t="shared" ref="Z14:Z21" si="10">IF(Y14,Y14/$Y$22,"")</f>
        <v/>
      </c>
      <c r="AA14" s="93"/>
      <c r="AB14" s="94" t="str">
        <f t="shared" ref="AB14:AB21" si="11">IF(AA14,AA14/$AA$22,"")</f>
        <v/>
      </c>
      <c r="AC14" s="95"/>
      <c r="AD14" s="96"/>
      <c r="AE14" s="97" t="str">
        <f t="shared" ref="AE14:AE21" si="12">IF(AD14,AD14/$AD$22,"")</f>
        <v/>
      </c>
    </row>
    <row r="15" spans="1:31" s="20" customFormat="1" ht="30.1" customHeight="1" x14ac:dyDescent="0.25">
      <c r="A15" s="58" t="s">
        <v>25</v>
      </c>
      <c r="B15" s="99"/>
      <c r="C15" s="94" t="str">
        <f t="shared" si="0"/>
        <v/>
      </c>
      <c r="D15" s="100"/>
      <c r="E15" s="98"/>
      <c r="F15" s="97" t="str">
        <f t="shared" si="1"/>
        <v/>
      </c>
      <c r="G15" s="99"/>
      <c r="H15" s="94" t="str">
        <f t="shared" si="2"/>
        <v/>
      </c>
      <c r="I15" s="100"/>
      <c r="J15" s="98"/>
      <c r="K15" s="97" t="str">
        <f t="shared" si="4"/>
        <v/>
      </c>
      <c r="L15" s="99"/>
      <c r="M15" s="94" t="str">
        <f t="shared" si="5"/>
        <v/>
      </c>
      <c r="N15" s="100"/>
      <c r="O15" s="98"/>
      <c r="P15" s="97" t="str">
        <f t="shared" si="6"/>
        <v/>
      </c>
      <c r="Q15" s="99"/>
      <c r="R15" s="94" t="str">
        <f t="shared" si="7"/>
        <v/>
      </c>
      <c r="S15" s="100"/>
      <c r="T15" s="98"/>
      <c r="U15" s="97" t="str">
        <f t="shared" si="8"/>
        <v/>
      </c>
      <c r="V15" s="99"/>
      <c r="W15" s="94" t="str">
        <f t="shared" si="9"/>
        <v/>
      </c>
      <c r="X15" s="100"/>
      <c r="Y15" s="98"/>
      <c r="Z15" s="97" t="str">
        <f t="shared" si="10"/>
        <v/>
      </c>
      <c r="AA15" s="99"/>
      <c r="AB15" s="94" t="str">
        <f t="shared" si="11"/>
        <v/>
      </c>
      <c r="AC15" s="100"/>
      <c r="AD15" s="98"/>
      <c r="AE15" s="97" t="str">
        <f t="shared" si="12"/>
        <v/>
      </c>
    </row>
    <row r="16" spans="1:31" s="20" customFormat="1" ht="30.1" customHeight="1" x14ac:dyDescent="0.25">
      <c r="A16" s="58" t="s">
        <v>26</v>
      </c>
      <c r="B16" s="99"/>
      <c r="C16" s="94" t="str">
        <f t="shared" si="0"/>
        <v/>
      </c>
      <c r="D16" s="100"/>
      <c r="E16" s="98"/>
      <c r="F16" s="97" t="str">
        <f t="shared" si="1"/>
        <v/>
      </c>
      <c r="G16" s="99"/>
      <c r="H16" s="94" t="str">
        <f t="shared" si="2"/>
        <v/>
      </c>
      <c r="I16" s="100"/>
      <c r="J16" s="98"/>
      <c r="K16" s="97" t="str">
        <f t="shared" si="4"/>
        <v/>
      </c>
      <c r="L16" s="99"/>
      <c r="M16" s="94" t="str">
        <f t="shared" si="5"/>
        <v/>
      </c>
      <c r="N16" s="100"/>
      <c r="O16" s="98"/>
      <c r="P16" s="97" t="str">
        <f t="shared" si="6"/>
        <v/>
      </c>
      <c r="Q16" s="99"/>
      <c r="R16" s="94" t="str">
        <f t="shared" si="7"/>
        <v/>
      </c>
      <c r="S16" s="100"/>
      <c r="T16" s="98"/>
      <c r="U16" s="97" t="str">
        <f t="shared" si="8"/>
        <v/>
      </c>
      <c r="V16" s="99"/>
      <c r="W16" s="94" t="str">
        <f t="shared" si="9"/>
        <v/>
      </c>
      <c r="X16" s="100"/>
      <c r="Y16" s="98"/>
      <c r="Z16" s="97" t="str">
        <f t="shared" si="10"/>
        <v/>
      </c>
      <c r="AA16" s="99"/>
      <c r="AB16" s="94" t="str">
        <f t="shared" si="11"/>
        <v/>
      </c>
      <c r="AC16" s="100"/>
      <c r="AD16" s="98"/>
      <c r="AE16" s="97" t="str">
        <f t="shared" si="12"/>
        <v/>
      </c>
    </row>
    <row r="17" spans="1:31" s="20" customFormat="1" ht="30.1" customHeight="1" x14ac:dyDescent="0.25">
      <c r="A17" s="58" t="s">
        <v>43</v>
      </c>
      <c r="B17" s="99"/>
      <c r="C17" s="94" t="str">
        <f t="shared" si="0"/>
        <v/>
      </c>
      <c r="D17" s="100"/>
      <c r="E17" s="98"/>
      <c r="F17" s="97" t="str">
        <f t="shared" si="1"/>
        <v/>
      </c>
      <c r="G17" s="99"/>
      <c r="H17" s="94" t="str">
        <f t="shared" si="2"/>
        <v/>
      </c>
      <c r="I17" s="100"/>
      <c r="J17" s="98"/>
      <c r="K17" s="97" t="str">
        <f t="shared" si="4"/>
        <v/>
      </c>
      <c r="L17" s="99"/>
      <c r="M17" s="94" t="str">
        <f t="shared" si="5"/>
        <v/>
      </c>
      <c r="N17" s="100"/>
      <c r="O17" s="98"/>
      <c r="P17" s="97" t="str">
        <f t="shared" si="6"/>
        <v/>
      </c>
      <c r="Q17" s="99"/>
      <c r="R17" s="94" t="str">
        <f t="shared" si="7"/>
        <v/>
      </c>
      <c r="S17" s="100"/>
      <c r="T17" s="98"/>
      <c r="U17" s="97" t="str">
        <f t="shared" si="8"/>
        <v/>
      </c>
      <c r="V17" s="99"/>
      <c r="W17" s="94" t="str">
        <f t="shared" si="9"/>
        <v/>
      </c>
      <c r="X17" s="100"/>
      <c r="Y17" s="98"/>
      <c r="Z17" s="97" t="str">
        <f t="shared" si="10"/>
        <v/>
      </c>
      <c r="AA17" s="99"/>
      <c r="AB17" s="94" t="str">
        <f t="shared" si="11"/>
        <v/>
      </c>
      <c r="AC17" s="100"/>
      <c r="AD17" s="98"/>
      <c r="AE17" s="97" t="str">
        <f t="shared" si="12"/>
        <v/>
      </c>
    </row>
    <row r="18" spans="1:31" s="20" customFormat="1" ht="30.1" customHeight="1" x14ac:dyDescent="0.25">
      <c r="A18" s="58" t="s">
        <v>44</v>
      </c>
      <c r="B18" s="101"/>
      <c r="C18" s="94" t="str">
        <f t="shared" si="0"/>
        <v/>
      </c>
      <c r="D18" s="100"/>
      <c r="E18" s="98"/>
      <c r="F18" s="97" t="str">
        <f t="shared" si="1"/>
        <v/>
      </c>
      <c r="G18" s="101"/>
      <c r="H18" s="94" t="str">
        <f t="shared" si="2"/>
        <v/>
      </c>
      <c r="I18" s="100"/>
      <c r="J18" s="98"/>
      <c r="K18" s="97" t="str">
        <f t="shared" si="4"/>
        <v/>
      </c>
      <c r="L18" s="101">
        <v>1</v>
      </c>
      <c r="M18" s="94">
        <f t="shared" si="5"/>
        <v>7.246376811594203E-3</v>
      </c>
      <c r="N18" s="100">
        <v>82007</v>
      </c>
      <c r="O18" s="98">
        <f t="shared" ref="O18" si="13">+N18*1.21</f>
        <v>99228.47</v>
      </c>
      <c r="P18" s="97">
        <f t="shared" si="6"/>
        <v>0.10499672786296788</v>
      </c>
      <c r="Q18" s="101"/>
      <c r="R18" s="94" t="str">
        <f t="shared" si="7"/>
        <v/>
      </c>
      <c r="S18" s="100"/>
      <c r="T18" s="98"/>
      <c r="U18" s="97" t="str">
        <f t="shared" si="8"/>
        <v/>
      </c>
      <c r="V18" s="101"/>
      <c r="W18" s="94" t="str">
        <f t="shared" si="9"/>
        <v/>
      </c>
      <c r="X18" s="100"/>
      <c r="Y18" s="98"/>
      <c r="Z18" s="97" t="str">
        <f t="shared" si="10"/>
        <v/>
      </c>
      <c r="AA18" s="101"/>
      <c r="AB18" s="94" t="str">
        <f t="shared" si="11"/>
        <v/>
      </c>
      <c r="AC18" s="100"/>
      <c r="AD18" s="98"/>
      <c r="AE18" s="97" t="str">
        <f t="shared" si="12"/>
        <v/>
      </c>
    </row>
    <row r="19" spans="1:31" s="20" customFormat="1" ht="30.1" customHeight="1" x14ac:dyDescent="0.25">
      <c r="A19" s="59" t="s">
        <v>45</v>
      </c>
      <c r="B19" s="101"/>
      <c r="C19" s="94" t="str">
        <f t="shared" si="0"/>
        <v/>
      </c>
      <c r="D19" s="100"/>
      <c r="E19" s="98"/>
      <c r="F19" s="97" t="str">
        <f t="shared" si="1"/>
        <v/>
      </c>
      <c r="G19" s="101"/>
      <c r="H19" s="94" t="str">
        <f t="shared" si="2"/>
        <v/>
      </c>
      <c r="I19" s="100"/>
      <c r="J19" s="98"/>
      <c r="K19" s="97" t="str">
        <f t="shared" si="4"/>
        <v/>
      </c>
      <c r="L19" s="101"/>
      <c r="M19" s="94" t="str">
        <f t="shared" si="5"/>
        <v/>
      </c>
      <c r="N19" s="100"/>
      <c r="O19" s="98"/>
      <c r="P19" s="97" t="str">
        <f t="shared" si="6"/>
        <v/>
      </c>
      <c r="Q19" s="101"/>
      <c r="R19" s="94" t="str">
        <f t="shared" si="7"/>
        <v/>
      </c>
      <c r="S19" s="100"/>
      <c r="T19" s="98"/>
      <c r="U19" s="97" t="str">
        <f t="shared" si="8"/>
        <v/>
      </c>
      <c r="V19" s="101"/>
      <c r="W19" s="94" t="str">
        <f t="shared" si="9"/>
        <v/>
      </c>
      <c r="X19" s="100"/>
      <c r="Y19" s="98"/>
      <c r="Z19" s="97" t="str">
        <f t="shared" si="10"/>
        <v/>
      </c>
      <c r="AA19" s="101"/>
      <c r="AB19" s="94" t="str">
        <f t="shared" si="11"/>
        <v/>
      </c>
      <c r="AC19" s="100"/>
      <c r="AD19" s="98"/>
      <c r="AE19" s="97" t="str">
        <f t="shared" si="12"/>
        <v/>
      </c>
    </row>
    <row r="20" spans="1:31" s="20" customFormat="1" ht="30.1" customHeight="1" x14ac:dyDescent="0.25">
      <c r="A20" s="59" t="s">
        <v>46</v>
      </c>
      <c r="B20" s="99">
        <v>6</v>
      </c>
      <c r="C20" s="94">
        <f t="shared" si="0"/>
        <v>1</v>
      </c>
      <c r="D20" s="100">
        <v>64177.96</v>
      </c>
      <c r="E20" s="98">
        <f>+D20*1.21</f>
        <v>77655.33159999999</v>
      </c>
      <c r="F20" s="97">
        <f t="shared" si="1"/>
        <v>1</v>
      </c>
      <c r="G20" s="99">
        <v>32</v>
      </c>
      <c r="H20" s="94">
        <f t="shared" si="2"/>
        <v>0.2807017543859649</v>
      </c>
      <c r="I20" s="100">
        <v>37268.239999999998</v>
      </c>
      <c r="J20" s="98">
        <f t="shared" ref="J20" si="14">+I20*1.21</f>
        <v>45094.570399999997</v>
      </c>
      <c r="K20" s="97">
        <f t="shared" si="4"/>
        <v>0.18148948173252344</v>
      </c>
      <c r="L20" s="99">
        <v>9</v>
      </c>
      <c r="M20" s="94">
        <f t="shared" si="5"/>
        <v>6.5217391304347824E-2</v>
      </c>
      <c r="N20" s="100">
        <v>63785.61</v>
      </c>
      <c r="O20" s="98">
        <f t="shared" ref="O20" si="15">+N20*1.21</f>
        <v>77180.588099999994</v>
      </c>
      <c r="P20" s="97">
        <f t="shared" si="6"/>
        <v>8.1667178835262866E-2</v>
      </c>
      <c r="Q20" s="99"/>
      <c r="R20" s="94" t="str">
        <f t="shared" si="7"/>
        <v/>
      </c>
      <c r="S20" s="100"/>
      <c r="T20" s="98"/>
      <c r="U20" s="97" t="str">
        <f t="shared" si="8"/>
        <v/>
      </c>
      <c r="V20" s="99"/>
      <c r="W20" s="94" t="str">
        <f t="shared" si="9"/>
        <v/>
      </c>
      <c r="X20" s="100"/>
      <c r="Y20" s="98"/>
      <c r="Z20" s="97" t="str">
        <f t="shared" si="10"/>
        <v/>
      </c>
      <c r="AA20" s="99"/>
      <c r="AB20" s="94" t="str">
        <f t="shared" si="11"/>
        <v/>
      </c>
      <c r="AC20" s="100"/>
      <c r="AD20" s="98"/>
      <c r="AE20" s="97" t="str">
        <f t="shared" si="12"/>
        <v/>
      </c>
    </row>
    <row r="21" spans="1:31" s="20" customFormat="1" ht="30.1" customHeight="1" x14ac:dyDescent="0.25">
      <c r="A21" s="36" t="s">
        <v>47</v>
      </c>
      <c r="B21" s="99"/>
      <c r="C21" s="94" t="str">
        <f t="shared" si="0"/>
        <v/>
      </c>
      <c r="D21" s="100"/>
      <c r="E21" s="98"/>
      <c r="F21" s="97" t="str">
        <f t="shared" si="1"/>
        <v/>
      </c>
      <c r="G21" s="99">
        <v>80</v>
      </c>
      <c r="H21" s="94">
        <f t="shared" si="2"/>
        <v>0.70175438596491224</v>
      </c>
      <c r="I21" s="100">
        <v>87472.889999999985</v>
      </c>
      <c r="J21" s="98">
        <v>104061.5922</v>
      </c>
      <c r="K21" s="97">
        <f t="shared" si="4"/>
        <v>0.41881060777639001</v>
      </c>
      <c r="L21" s="99">
        <v>125</v>
      </c>
      <c r="M21" s="94">
        <f t="shared" si="5"/>
        <v>0.90579710144927539</v>
      </c>
      <c r="N21" s="100">
        <v>106493.77999999998</v>
      </c>
      <c r="O21" s="98">
        <v>125153.44069999998</v>
      </c>
      <c r="P21" s="97">
        <f t="shared" si="6"/>
        <v>0.13242874503952329</v>
      </c>
      <c r="Q21" s="99"/>
      <c r="R21" s="94" t="str">
        <f t="shared" si="7"/>
        <v/>
      </c>
      <c r="S21" s="100"/>
      <c r="T21" s="98"/>
      <c r="U21" s="97" t="str">
        <f t="shared" si="8"/>
        <v/>
      </c>
      <c r="V21" s="99"/>
      <c r="W21" s="94" t="str">
        <f t="shared" si="9"/>
        <v/>
      </c>
      <c r="X21" s="100"/>
      <c r="Y21" s="98"/>
      <c r="Z21" s="97" t="str">
        <f t="shared" si="10"/>
        <v/>
      </c>
      <c r="AA21" s="99"/>
      <c r="AB21" s="94" t="str">
        <f t="shared" si="11"/>
        <v/>
      </c>
      <c r="AC21" s="100"/>
      <c r="AD21" s="98"/>
      <c r="AE21" s="97" t="str">
        <f t="shared" si="12"/>
        <v/>
      </c>
    </row>
    <row r="22" spans="1:31" ht="30.1" customHeight="1" thickBot="1" x14ac:dyDescent="0.3">
      <c r="A22" s="102" t="s">
        <v>2</v>
      </c>
      <c r="B22" s="103">
        <f t="shared" ref="B22:AE22" si="16">SUM(B14:B21)</f>
        <v>6</v>
      </c>
      <c r="C22" s="104">
        <f t="shared" si="16"/>
        <v>1</v>
      </c>
      <c r="D22" s="105">
        <f t="shared" si="16"/>
        <v>64177.96</v>
      </c>
      <c r="E22" s="105">
        <f t="shared" si="16"/>
        <v>77655.33159999999</v>
      </c>
      <c r="F22" s="106">
        <f t="shared" si="16"/>
        <v>1</v>
      </c>
      <c r="G22" s="103">
        <f t="shared" si="16"/>
        <v>114</v>
      </c>
      <c r="H22" s="104">
        <f t="shared" si="16"/>
        <v>1</v>
      </c>
      <c r="I22" s="105">
        <f t="shared" si="16"/>
        <v>206818.12999999998</v>
      </c>
      <c r="J22" s="105">
        <f t="shared" si="16"/>
        <v>248469.33260000002</v>
      </c>
      <c r="K22" s="106">
        <f t="shared" si="16"/>
        <v>0.99999999999999989</v>
      </c>
      <c r="L22" s="103">
        <f t="shared" si="16"/>
        <v>138</v>
      </c>
      <c r="M22" s="104">
        <f t="shared" si="16"/>
        <v>1</v>
      </c>
      <c r="N22" s="105">
        <f t="shared" si="16"/>
        <v>832286.39</v>
      </c>
      <c r="O22" s="105">
        <f t="shared" si="16"/>
        <v>945062.49879999994</v>
      </c>
      <c r="P22" s="106">
        <f t="shared" si="16"/>
        <v>1</v>
      </c>
      <c r="Q22" s="103">
        <f t="shared" si="16"/>
        <v>0</v>
      </c>
      <c r="R22" s="104">
        <f t="shared" si="16"/>
        <v>0</v>
      </c>
      <c r="S22" s="105">
        <f t="shared" si="16"/>
        <v>0</v>
      </c>
      <c r="T22" s="105">
        <f t="shared" si="16"/>
        <v>0</v>
      </c>
      <c r="U22" s="106">
        <f t="shared" si="16"/>
        <v>0</v>
      </c>
      <c r="V22" s="103">
        <f t="shared" si="16"/>
        <v>0</v>
      </c>
      <c r="W22" s="104">
        <f t="shared" si="16"/>
        <v>0</v>
      </c>
      <c r="X22" s="105">
        <f t="shared" si="16"/>
        <v>0</v>
      </c>
      <c r="Y22" s="105">
        <f t="shared" si="16"/>
        <v>0</v>
      </c>
      <c r="Z22" s="106">
        <f t="shared" si="16"/>
        <v>0</v>
      </c>
      <c r="AA22" s="103">
        <f t="shared" si="16"/>
        <v>0</v>
      </c>
      <c r="AB22" s="104">
        <f t="shared" si="16"/>
        <v>0</v>
      </c>
      <c r="AC22" s="105">
        <f t="shared" si="16"/>
        <v>0</v>
      </c>
      <c r="AD22" s="105">
        <f t="shared" si="16"/>
        <v>0</v>
      </c>
      <c r="AE22" s="106">
        <f t="shared" si="16"/>
        <v>0</v>
      </c>
    </row>
    <row r="23" spans="1:31" s="3" customFormat="1" x14ac:dyDescent="0.25">
      <c r="B23" s="5"/>
      <c r="H23" s="5"/>
      <c r="N23" s="5"/>
    </row>
    <row r="24" spans="1:31" s="110" customFormat="1" x14ac:dyDescent="0.25">
      <c r="A24" s="163" t="s">
        <v>48</v>
      </c>
      <c r="B24" s="163"/>
      <c r="C24" s="163"/>
      <c r="D24" s="163"/>
      <c r="E24" s="163"/>
      <c r="F24" s="163"/>
      <c r="G24" s="163"/>
      <c r="H24" s="163"/>
      <c r="I24" s="107"/>
      <c r="J24" s="107"/>
      <c r="K24" s="107"/>
      <c r="L24" s="84"/>
      <c r="M24" s="108"/>
      <c r="N24" s="109"/>
      <c r="O24" s="109"/>
      <c r="P24" s="107"/>
      <c r="Q24" s="107"/>
      <c r="R24" s="84"/>
      <c r="S24" s="109"/>
      <c r="T24" s="109"/>
      <c r="U24" s="109"/>
      <c r="V24" s="51"/>
      <c r="W24" s="51"/>
      <c r="X24" s="51"/>
      <c r="AC24" s="51"/>
      <c r="AD24" s="51"/>
      <c r="AE24" s="51"/>
    </row>
    <row r="25" spans="1:31" s="112" customFormat="1" x14ac:dyDescent="0.25">
      <c r="A25" s="84"/>
      <c r="B25" s="84"/>
      <c r="C25" s="84"/>
      <c r="D25" s="84"/>
      <c r="E25" s="84"/>
      <c r="F25" s="84"/>
      <c r="G25" s="111"/>
      <c r="H25" s="111"/>
      <c r="I25" s="107"/>
      <c r="J25" s="107"/>
      <c r="K25" s="107"/>
      <c r="L25" s="84"/>
      <c r="M25" s="108"/>
      <c r="N25" s="109"/>
      <c r="O25" s="109"/>
      <c r="P25" s="107"/>
      <c r="Q25" s="107"/>
      <c r="R25" s="84"/>
      <c r="S25" s="109"/>
      <c r="T25" s="109"/>
      <c r="U25" s="109"/>
      <c r="V25" s="51"/>
      <c r="W25" s="51"/>
      <c r="X25" s="51"/>
      <c r="Y25" s="110"/>
      <c r="Z25" s="110"/>
      <c r="AA25" s="110"/>
      <c r="AB25" s="110"/>
      <c r="AC25" s="51"/>
      <c r="AD25" s="51"/>
      <c r="AE25" s="51"/>
    </row>
    <row r="26" spans="1:31" s="113" customFormat="1" x14ac:dyDescent="0.25">
      <c r="A26" s="84"/>
      <c r="B26" s="84"/>
      <c r="C26" s="84"/>
      <c r="D26" s="84"/>
      <c r="E26" s="84"/>
      <c r="F26" s="84"/>
      <c r="G26" s="111"/>
      <c r="H26" s="111"/>
      <c r="I26" s="107"/>
      <c r="J26" s="107"/>
      <c r="K26" s="107"/>
      <c r="L26" s="84"/>
      <c r="M26" s="108"/>
      <c r="N26" s="109"/>
      <c r="O26" s="109"/>
      <c r="P26" s="107"/>
      <c r="Q26" s="107"/>
      <c r="R26" s="84"/>
      <c r="S26" s="109"/>
      <c r="T26" s="109"/>
      <c r="U26" s="109"/>
      <c r="V26" s="109"/>
      <c r="W26" s="109"/>
      <c r="X26" s="109"/>
      <c r="Y26" s="110"/>
      <c r="Z26" s="110"/>
      <c r="AA26" s="110"/>
      <c r="AB26" s="110"/>
      <c r="AC26" s="109"/>
      <c r="AD26" s="109"/>
      <c r="AE26" s="109"/>
    </row>
    <row r="27" spans="1:31" s="113" customFormat="1" ht="14.95" thickBot="1" x14ac:dyDescent="0.3">
      <c r="A27" s="84"/>
      <c r="B27" s="84"/>
      <c r="C27" s="84"/>
      <c r="D27" s="84"/>
      <c r="E27" s="84"/>
      <c r="F27" s="84"/>
      <c r="G27" s="111"/>
      <c r="H27" s="111"/>
      <c r="I27" s="107"/>
      <c r="J27" s="107"/>
      <c r="K27" s="107"/>
      <c r="L27" s="84"/>
      <c r="M27" s="108"/>
      <c r="N27" s="109"/>
      <c r="O27" s="109"/>
      <c r="P27" s="107"/>
      <c r="Q27" s="107"/>
      <c r="R27" s="84"/>
      <c r="S27" s="109"/>
      <c r="T27" s="109"/>
      <c r="U27" s="109"/>
      <c r="V27" s="107"/>
      <c r="W27" s="107"/>
      <c r="X27" s="84"/>
      <c r="Y27" s="110"/>
      <c r="Z27" s="110"/>
      <c r="AA27" s="110"/>
      <c r="AB27" s="110"/>
      <c r="AC27" s="107"/>
      <c r="AD27" s="107"/>
      <c r="AE27" s="84"/>
    </row>
    <row r="28" spans="1:31" s="114" customFormat="1" x14ac:dyDescent="0.25">
      <c r="A28" s="167" t="s">
        <v>13</v>
      </c>
      <c r="B28" s="200" t="s">
        <v>24</v>
      </c>
      <c r="C28" s="170"/>
      <c r="D28" s="170"/>
      <c r="E28" s="170"/>
      <c r="F28" s="171"/>
      <c r="G28" s="3"/>
      <c r="J28" s="174" t="s">
        <v>22</v>
      </c>
      <c r="K28" s="175"/>
      <c r="L28" s="200" t="s">
        <v>23</v>
      </c>
      <c r="M28" s="170"/>
      <c r="N28" s="170"/>
      <c r="O28" s="170"/>
      <c r="P28" s="171"/>
      <c r="Q28" s="107"/>
      <c r="R28" s="84"/>
      <c r="S28" s="109"/>
      <c r="T28" s="109"/>
      <c r="U28" s="109"/>
      <c r="V28" s="107"/>
      <c r="W28" s="107"/>
      <c r="X28" s="84"/>
      <c r="AC28" s="107"/>
      <c r="AD28" s="107"/>
      <c r="AE28" s="84"/>
    </row>
    <row r="29" spans="1:31" s="114" customFormat="1" ht="14.95" thickBot="1" x14ac:dyDescent="0.3">
      <c r="A29" s="168"/>
      <c r="B29" s="201"/>
      <c r="C29" s="202"/>
      <c r="D29" s="202"/>
      <c r="E29" s="202"/>
      <c r="F29" s="203"/>
      <c r="G29" s="3"/>
      <c r="J29" s="176"/>
      <c r="K29" s="177"/>
      <c r="L29" s="204"/>
      <c r="M29" s="172"/>
      <c r="N29" s="172"/>
      <c r="O29" s="172"/>
      <c r="P29" s="173"/>
      <c r="Q29" s="107"/>
      <c r="R29" s="84"/>
      <c r="S29" s="109"/>
      <c r="T29" s="109"/>
      <c r="U29" s="109"/>
      <c r="V29" s="107"/>
      <c r="W29" s="107"/>
      <c r="X29" s="84"/>
      <c r="AC29" s="107"/>
      <c r="AD29" s="107"/>
      <c r="AE29" s="84"/>
    </row>
    <row r="30" spans="1:31" s="3" customFormat="1" ht="55.05" thickBot="1" x14ac:dyDescent="0.3">
      <c r="A30" s="169"/>
      <c r="B30" s="115" t="s">
        <v>20</v>
      </c>
      <c r="C30" s="68" t="s">
        <v>10</v>
      </c>
      <c r="D30" s="69" t="s">
        <v>49</v>
      </c>
      <c r="E30" s="70" t="s">
        <v>50</v>
      </c>
      <c r="F30" s="116" t="s">
        <v>11</v>
      </c>
      <c r="J30" s="178"/>
      <c r="K30" s="179"/>
      <c r="L30" s="115" t="s">
        <v>20</v>
      </c>
      <c r="M30" s="68" t="s">
        <v>10</v>
      </c>
      <c r="N30" s="69" t="s">
        <v>49</v>
      </c>
      <c r="O30" s="70" t="s">
        <v>50</v>
      </c>
      <c r="P30" s="116" t="s">
        <v>11</v>
      </c>
    </row>
    <row r="31" spans="1:31" s="3" customFormat="1" x14ac:dyDescent="0.25">
      <c r="A31" s="57" t="s">
        <v>42</v>
      </c>
      <c r="B31" s="117">
        <f t="shared" ref="B31:B38" si="17">B14+G14+L14+Q14+V14+AA14</f>
        <v>5</v>
      </c>
      <c r="C31" s="118">
        <f t="shared" ref="C31:C38" si="18">IF(B31,B31/$B$39,"")</f>
        <v>1.937984496124031E-2</v>
      </c>
      <c r="D31" s="119">
        <f t="shared" ref="D31:E36" si="19">D14+I14+N14+S14+X14+AC14</f>
        <v>662077</v>
      </c>
      <c r="E31" s="120">
        <f t="shared" si="19"/>
        <v>742813.17</v>
      </c>
      <c r="F31" s="97">
        <f t="shared" ref="F31:F38" si="20">IF(E31,E31/$E$39,"")</f>
        <v>0.58434602835900418</v>
      </c>
      <c r="J31" s="198" t="s">
        <v>5</v>
      </c>
      <c r="K31" s="199"/>
      <c r="L31" s="60">
        <f>B22</f>
        <v>6</v>
      </c>
      <c r="M31" s="118">
        <f>IF(L31,L31/$L$37,"")</f>
        <v>2.3255813953488372E-2</v>
      </c>
      <c r="N31" s="121">
        <f>D22</f>
        <v>64177.96</v>
      </c>
      <c r="O31" s="121">
        <f>E22</f>
        <v>77655.33159999999</v>
      </c>
      <c r="P31" s="122">
        <f>IF(O31,O31/$O$37,"")</f>
        <v>6.1088826146366612E-2</v>
      </c>
    </row>
    <row r="32" spans="1:31" s="3" customFormat="1" x14ac:dyDescent="0.25">
      <c r="A32" s="58" t="s">
        <v>25</v>
      </c>
      <c r="B32" s="123">
        <f t="shared" si="17"/>
        <v>0</v>
      </c>
      <c r="C32" s="118" t="str">
        <f t="shared" si="18"/>
        <v/>
      </c>
      <c r="D32" s="124">
        <f t="shared" si="19"/>
        <v>0</v>
      </c>
      <c r="E32" s="125">
        <f t="shared" si="19"/>
        <v>0</v>
      </c>
      <c r="F32" s="97" t="str">
        <f t="shared" si="20"/>
        <v/>
      </c>
      <c r="J32" s="194" t="s">
        <v>3</v>
      </c>
      <c r="K32" s="195"/>
      <c r="L32" s="8">
        <f>G22</f>
        <v>114</v>
      </c>
      <c r="M32" s="118">
        <f t="shared" ref="M32:M36" si="21">IF(L32,L32/$L$37,"")</f>
        <v>0.44186046511627908</v>
      </c>
      <c r="N32" s="126">
        <f>I22</f>
        <v>206818.12999999998</v>
      </c>
      <c r="O32" s="126">
        <f>J22</f>
        <v>248469.33260000002</v>
      </c>
      <c r="P32" s="122">
        <f t="shared" ref="P32:P36" si="22">IF(O32,O32/$O$37,"")</f>
        <v>0.19546243057836798</v>
      </c>
    </row>
    <row r="33" spans="1:33" ht="30.1" customHeight="1" x14ac:dyDescent="0.25">
      <c r="A33" s="58" t="s">
        <v>26</v>
      </c>
      <c r="B33" s="123">
        <f t="shared" si="17"/>
        <v>0</v>
      </c>
      <c r="C33" s="118" t="str">
        <f t="shared" si="18"/>
        <v/>
      </c>
      <c r="D33" s="124">
        <f t="shared" si="19"/>
        <v>0</v>
      </c>
      <c r="E33" s="125">
        <f t="shared" si="19"/>
        <v>0</v>
      </c>
      <c r="F33" s="97" t="str">
        <f t="shared" si="20"/>
        <v/>
      </c>
      <c r="G33" s="3"/>
      <c r="J33" s="194" t="s">
        <v>4</v>
      </c>
      <c r="K33" s="195"/>
      <c r="L33" s="8">
        <f>L22</f>
        <v>138</v>
      </c>
      <c r="M33" s="118">
        <f t="shared" si="21"/>
        <v>0.53488372093023251</v>
      </c>
      <c r="N33" s="126">
        <f>N22</f>
        <v>832286.39</v>
      </c>
      <c r="O33" s="126">
        <f>O22</f>
        <v>945062.49879999994</v>
      </c>
      <c r="P33" s="122">
        <f t="shared" si="22"/>
        <v>0.74344874327526544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58" t="s">
        <v>43</v>
      </c>
      <c r="B34" s="123">
        <f t="shared" si="17"/>
        <v>0</v>
      </c>
      <c r="C34" s="118" t="str">
        <f t="shared" si="18"/>
        <v/>
      </c>
      <c r="D34" s="124">
        <f t="shared" si="19"/>
        <v>0</v>
      </c>
      <c r="E34" s="125">
        <f t="shared" si="19"/>
        <v>0</v>
      </c>
      <c r="F34" s="97" t="str">
        <f t="shared" si="20"/>
        <v/>
      </c>
      <c r="G34" s="3"/>
      <c r="J34" s="194" t="s">
        <v>41</v>
      </c>
      <c r="K34" s="195"/>
      <c r="L34" s="8">
        <f>Q22</f>
        <v>0</v>
      </c>
      <c r="M34" s="118" t="str">
        <f t="shared" si="21"/>
        <v/>
      </c>
      <c r="N34" s="126">
        <f>S22</f>
        <v>0</v>
      </c>
      <c r="O34" s="126">
        <f>T22</f>
        <v>0</v>
      </c>
      <c r="P34" s="122" t="str">
        <f t="shared" si="22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58" t="s">
        <v>44</v>
      </c>
      <c r="B35" s="127">
        <f t="shared" si="17"/>
        <v>1</v>
      </c>
      <c r="C35" s="118">
        <f t="shared" si="18"/>
        <v>3.875968992248062E-3</v>
      </c>
      <c r="D35" s="124">
        <f t="shared" si="19"/>
        <v>82007</v>
      </c>
      <c r="E35" s="128">
        <f t="shared" si="19"/>
        <v>99228.47</v>
      </c>
      <c r="F35" s="97">
        <f t="shared" si="20"/>
        <v>7.8059685377738511E-2</v>
      </c>
      <c r="G35" s="3"/>
      <c r="J35" s="194" t="s">
        <v>6</v>
      </c>
      <c r="K35" s="195"/>
      <c r="L35" s="8">
        <f>V22</f>
        <v>0</v>
      </c>
      <c r="M35" s="118" t="str">
        <f t="shared" si="21"/>
        <v/>
      </c>
      <c r="N35" s="126">
        <f>X22</f>
        <v>0</v>
      </c>
      <c r="O35" s="126">
        <f>Y22</f>
        <v>0</v>
      </c>
      <c r="P35" s="122" t="str">
        <f t="shared" si="22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59" t="s">
        <v>45</v>
      </c>
      <c r="B36" s="127">
        <f t="shared" si="17"/>
        <v>0</v>
      </c>
      <c r="C36" s="118" t="str">
        <f t="shared" si="18"/>
        <v/>
      </c>
      <c r="D36" s="124">
        <f t="shared" si="19"/>
        <v>0</v>
      </c>
      <c r="E36" s="128">
        <f>E19+J19+O19+T19+Y19+AD19</f>
        <v>0</v>
      </c>
      <c r="F36" s="97" t="str">
        <f t="shared" si="20"/>
        <v/>
      </c>
      <c r="G36" s="3"/>
      <c r="J36" s="194" t="s">
        <v>7</v>
      </c>
      <c r="K36" s="195"/>
      <c r="L36" s="8">
        <f>AA22</f>
        <v>0</v>
      </c>
      <c r="M36" s="118" t="str">
        <f t="shared" si="21"/>
        <v/>
      </c>
      <c r="N36" s="126">
        <f>AC22</f>
        <v>0</v>
      </c>
      <c r="O36" s="126">
        <f>AD22</f>
        <v>0</v>
      </c>
      <c r="P36" s="122" t="str">
        <f t="shared" si="22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59" t="s">
        <v>46</v>
      </c>
      <c r="B37" s="123">
        <f t="shared" si="17"/>
        <v>47</v>
      </c>
      <c r="C37" s="118">
        <f t="shared" si="18"/>
        <v>0.18217054263565891</v>
      </c>
      <c r="D37" s="124">
        <f>D20+I20+N20+S20+X20+AC20</f>
        <v>165231.81</v>
      </c>
      <c r="E37" s="129">
        <f>E20+J20+O20+T20+Y20+AD20</f>
        <v>199930.4901</v>
      </c>
      <c r="F37" s="97">
        <f t="shared" si="20"/>
        <v>0.15727856284212649</v>
      </c>
      <c r="G37" s="3"/>
      <c r="J37" s="196" t="s">
        <v>2</v>
      </c>
      <c r="K37" s="197"/>
      <c r="L37" s="48">
        <f>SUM(L31:L36)</f>
        <v>258</v>
      </c>
      <c r="M37" s="104">
        <f t="shared" ref="M37:P37" si="23">SUM(M31:M36)</f>
        <v>1</v>
      </c>
      <c r="N37" s="130">
        <f t="shared" si="23"/>
        <v>1103282.48</v>
      </c>
      <c r="O37" s="131">
        <f t="shared" si="23"/>
        <v>1271187.1629999999</v>
      </c>
      <c r="P37" s="132">
        <f t="shared" si="23"/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36" t="s">
        <v>47</v>
      </c>
      <c r="B38" s="123">
        <f t="shared" si="17"/>
        <v>205</v>
      </c>
      <c r="C38" s="118">
        <f t="shared" si="18"/>
        <v>0.79457364341085268</v>
      </c>
      <c r="D38" s="124">
        <f>D21+I21+N21+S21+X21+AC21</f>
        <v>193966.66999999998</v>
      </c>
      <c r="E38" s="129">
        <f>E21+J21+O21+T21+Y21+AD21</f>
        <v>229215.03289999999</v>
      </c>
      <c r="F38" s="97">
        <f t="shared" si="20"/>
        <v>0.18031572342113086</v>
      </c>
      <c r="G38" s="3"/>
      <c r="H38" s="5"/>
      <c r="I38" s="133"/>
      <c r="J38" s="3"/>
      <c r="K38" s="3"/>
      <c r="L38" s="3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13" customFormat="1" ht="30.1" customHeight="1" thickBot="1" x14ac:dyDescent="0.3">
      <c r="A39" s="37" t="s">
        <v>2</v>
      </c>
      <c r="B39" s="134">
        <f>SUM(B31:B38)</f>
        <v>258</v>
      </c>
      <c r="C39" s="135">
        <f>SUM(C31:C38)</f>
        <v>1</v>
      </c>
      <c r="D39" s="136">
        <f>SUM(D31:D38)</f>
        <v>1103282.48</v>
      </c>
      <c r="E39" s="136">
        <f>SUM(E31:E38)</f>
        <v>1271187.1629999999</v>
      </c>
      <c r="F39" s="137">
        <f>SUM(F31:F38)</f>
        <v>1</v>
      </c>
      <c r="G39" s="111"/>
      <c r="H39" s="111"/>
      <c r="I39" s="107"/>
      <c r="J39" s="107"/>
      <c r="K39" s="107"/>
      <c r="L39" s="84"/>
      <c r="M39" s="108"/>
      <c r="N39" s="109"/>
      <c r="O39" s="109"/>
      <c r="P39" s="107"/>
      <c r="Q39" s="107"/>
      <c r="R39" s="84"/>
      <c r="S39" s="109"/>
      <c r="T39" s="109"/>
      <c r="U39" s="109"/>
      <c r="V39" s="107"/>
      <c r="W39" s="107"/>
      <c r="X39" s="84"/>
      <c r="Y39" s="110"/>
      <c r="Z39" s="110"/>
      <c r="AA39" s="110"/>
      <c r="AB39" s="110"/>
      <c r="AC39" s="107"/>
      <c r="AD39" s="107"/>
      <c r="AE39" s="84"/>
    </row>
    <row r="40" spans="1:33" s="113" customFormat="1" ht="30.1" customHeight="1" x14ac:dyDescent="0.25">
      <c r="A40" s="84"/>
      <c r="B40" s="84"/>
      <c r="C40" s="84"/>
      <c r="D40" s="84"/>
      <c r="E40" s="84"/>
      <c r="F40" s="84"/>
      <c r="G40" s="3"/>
      <c r="H40" s="5"/>
      <c r="I40" s="3"/>
      <c r="J40" s="3"/>
      <c r="K40" s="3"/>
      <c r="L40" s="3"/>
      <c r="M40" s="3"/>
      <c r="N40" s="5"/>
      <c r="O40" s="3"/>
      <c r="P40" s="3"/>
      <c r="Q40" s="3"/>
      <c r="R40" s="3"/>
      <c r="S40" s="3"/>
      <c r="T40" s="3"/>
      <c r="U40" s="138"/>
      <c r="V40" s="107"/>
      <c r="W40" s="107"/>
      <c r="X40" s="84"/>
      <c r="Y40" s="110"/>
      <c r="Z40" s="110"/>
      <c r="AA40" s="110"/>
      <c r="AB40" s="110"/>
      <c r="AC40" s="107"/>
      <c r="AD40" s="107"/>
      <c r="AE40" s="84"/>
    </row>
    <row r="41" spans="1:33" ht="36" customHeight="1" x14ac:dyDescent="0.25">
      <c r="A41" s="3"/>
      <c r="B41" s="5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5"/>
      <c r="H42" s="5"/>
      <c r="N42" s="5"/>
    </row>
    <row r="43" spans="1:33" s="3" customFormat="1" x14ac:dyDescent="0.25">
      <c r="B43" s="5"/>
      <c r="H43" s="5"/>
      <c r="N43" s="5"/>
    </row>
    <row r="44" spans="1:33" s="3" customFormat="1" x14ac:dyDescent="0.25">
      <c r="B44" s="5"/>
      <c r="H44" s="5"/>
      <c r="N44" s="5"/>
    </row>
    <row r="45" spans="1:33" s="3" customFormat="1" x14ac:dyDescent="0.25">
      <c r="B45" s="5"/>
      <c r="H45" s="5"/>
      <c r="N45" s="5"/>
    </row>
    <row r="46" spans="1:33" s="3" customFormat="1" x14ac:dyDescent="0.25">
      <c r="B46" s="5"/>
      <c r="H46" s="5"/>
      <c r="N46" s="5"/>
    </row>
    <row r="47" spans="1:33" s="3" customFormat="1" x14ac:dyDescent="0.25">
      <c r="B47" s="5"/>
      <c r="H47" s="5"/>
      <c r="N47" s="5"/>
    </row>
    <row r="48" spans="1:33" s="3" customFormat="1" x14ac:dyDescent="0.25">
      <c r="B48" s="5"/>
      <c r="H48" s="5"/>
      <c r="N48" s="5"/>
    </row>
    <row r="49" spans="2:14" s="3" customFormat="1" x14ac:dyDescent="0.25">
      <c r="B49" s="5"/>
      <c r="H49" s="5"/>
      <c r="N49" s="5"/>
    </row>
    <row r="50" spans="2:14" s="3" customFormat="1" x14ac:dyDescent="0.25">
      <c r="B50" s="5"/>
      <c r="H50" s="5"/>
      <c r="N50" s="5"/>
    </row>
    <row r="51" spans="2:14" s="3" customFormat="1" x14ac:dyDescent="0.25">
      <c r="B51" s="5"/>
      <c r="H51" s="5"/>
      <c r="N51" s="5"/>
    </row>
    <row r="52" spans="2:14" s="3" customFormat="1" x14ac:dyDescent="0.25">
      <c r="B52" s="5"/>
      <c r="H52" s="5"/>
      <c r="N52" s="5"/>
    </row>
    <row r="53" spans="2:14" s="3" customFormat="1" x14ac:dyDescent="0.25">
      <c r="B53" s="5"/>
      <c r="H53" s="5"/>
      <c r="N53" s="5"/>
    </row>
    <row r="54" spans="2:14" s="3" customFormat="1" x14ac:dyDescent="0.25">
      <c r="B54" s="5"/>
      <c r="H54" s="5"/>
      <c r="N54" s="5"/>
    </row>
    <row r="55" spans="2:14" s="3" customFormat="1" x14ac:dyDescent="0.25">
      <c r="B55" s="5"/>
      <c r="H55" s="5"/>
      <c r="N55" s="5"/>
    </row>
    <row r="56" spans="2:14" s="3" customFormat="1" x14ac:dyDescent="0.25">
      <c r="B56" s="5"/>
      <c r="H56" s="5"/>
      <c r="N56" s="5"/>
    </row>
    <row r="57" spans="2:14" s="3" customFormat="1" x14ac:dyDescent="0.25">
      <c r="B57" s="5"/>
      <c r="H57" s="5"/>
      <c r="N57" s="5"/>
    </row>
    <row r="58" spans="2:14" s="3" customFormat="1" x14ac:dyDescent="0.25">
      <c r="B58" s="5"/>
      <c r="H58" s="5"/>
      <c r="N58" s="5"/>
    </row>
    <row r="59" spans="2:14" s="3" customFormat="1" x14ac:dyDescent="0.25">
      <c r="B59" s="5"/>
      <c r="H59" s="5"/>
      <c r="N59" s="5"/>
    </row>
    <row r="60" spans="2:14" s="3" customFormat="1" x14ac:dyDescent="0.25">
      <c r="B60" s="5"/>
      <c r="H60" s="5"/>
      <c r="N60" s="5"/>
    </row>
    <row r="61" spans="2:14" s="3" customFormat="1" x14ac:dyDescent="0.25">
      <c r="B61" s="5"/>
      <c r="H61" s="5"/>
      <c r="N61" s="5"/>
    </row>
    <row r="62" spans="2:14" s="3" customFormat="1" x14ac:dyDescent="0.25">
      <c r="B62" s="5"/>
      <c r="H62" s="5"/>
      <c r="N62" s="5"/>
    </row>
    <row r="63" spans="2:14" s="3" customFormat="1" x14ac:dyDescent="0.25">
      <c r="B63" s="5"/>
      <c r="H63" s="5"/>
      <c r="N63" s="5"/>
    </row>
    <row r="64" spans="2:14" s="3" customFormat="1" x14ac:dyDescent="0.25">
      <c r="B64" s="5"/>
      <c r="H64" s="5"/>
      <c r="N64" s="5"/>
    </row>
    <row r="65" spans="2:14" s="3" customFormat="1" x14ac:dyDescent="0.25">
      <c r="B65" s="5"/>
      <c r="H65" s="5"/>
      <c r="N65" s="5"/>
    </row>
    <row r="66" spans="2:14" s="3" customFormat="1" x14ac:dyDescent="0.25">
      <c r="B66" s="5"/>
      <c r="H66" s="5"/>
      <c r="N66" s="5"/>
    </row>
    <row r="67" spans="2:14" s="3" customFormat="1" x14ac:dyDescent="0.25">
      <c r="B67" s="5"/>
      <c r="H67" s="5"/>
      <c r="N67" s="5"/>
    </row>
    <row r="68" spans="2:14" s="3" customFormat="1" x14ac:dyDescent="0.25">
      <c r="B68" s="5"/>
      <c r="H68" s="5"/>
      <c r="N68" s="5"/>
    </row>
    <row r="69" spans="2:14" s="3" customFormat="1" x14ac:dyDescent="0.25">
      <c r="B69" s="5"/>
      <c r="H69" s="5"/>
      <c r="N69" s="5"/>
    </row>
    <row r="70" spans="2:14" s="3" customFormat="1" x14ac:dyDescent="0.25">
      <c r="B70" s="5"/>
      <c r="H70" s="5"/>
      <c r="N70" s="5"/>
    </row>
    <row r="71" spans="2:14" s="3" customFormat="1" x14ac:dyDescent="0.25">
      <c r="B71" s="5"/>
      <c r="H71" s="5"/>
      <c r="N71" s="5"/>
    </row>
    <row r="72" spans="2:14" s="3" customFormat="1" x14ac:dyDescent="0.25">
      <c r="B72" s="5"/>
      <c r="H72" s="5"/>
      <c r="N72" s="5"/>
    </row>
    <row r="73" spans="2:14" s="3" customFormat="1" x14ac:dyDescent="0.25">
      <c r="B73" s="5"/>
      <c r="H73" s="5"/>
      <c r="N73" s="5"/>
    </row>
    <row r="74" spans="2:14" s="3" customFormat="1" x14ac:dyDescent="0.25">
      <c r="B74" s="5"/>
      <c r="H74" s="5"/>
      <c r="N74" s="5"/>
    </row>
    <row r="75" spans="2:14" s="3" customFormat="1" x14ac:dyDescent="0.25">
      <c r="B75" s="5"/>
      <c r="H75" s="5"/>
      <c r="N75" s="5"/>
    </row>
    <row r="76" spans="2:14" s="3" customFormat="1" x14ac:dyDescent="0.25">
      <c r="B76" s="5"/>
      <c r="H76" s="5"/>
      <c r="N76" s="5"/>
    </row>
    <row r="77" spans="2:14" s="3" customFormat="1" x14ac:dyDescent="0.25">
      <c r="B77" s="5"/>
      <c r="H77" s="5"/>
      <c r="N77" s="5"/>
    </row>
    <row r="78" spans="2:14" s="3" customFormat="1" x14ac:dyDescent="0.25">
      <c r="B78" s="5"/>
      <c r="H78" s="5"/>
      <c r="N78" s="5"/>
    </row>
    <row r="79" spans="2:14" s="3" customFormat="1" x14ac:dyDescent="0.25">
      <c r="B79" s="5"/>
      <c r="H79" s="5"/>
      <c r="N79" s="5"/>
    </row>
    <row r="80" spans="2:14" s="3" customFormat="1" x14ac:dyDescent="0.25">
      <c r="B80" s="5"/>
      <c r="H80" s="5"/>
      <c r="N80" s="5"/>
    </row>
    <row r="81" spans="2:14" s="3" customFormat="1" x14ac:dyDescent="0.25">
      <c r="B81" s="5"/>
      <c r="H81" s="5"/>
      <c r="N81" s="5"/>
    </row>
    <row r="82" spans="2:14" s="3" customFormat="1" x14ac:dyDescent="0.25">
      <c r="B82" s="5"/>
      <c r="H82" s="5"/>
      <c r="N82" s="5"/>
    </row>
    <row r="83" spans="2:14" s="3" customFormat="1" x14ac:dyDescent="0.25">
      <c r="B83" s="5"/>
      <c r="H83" s="5"/>
      <c r="N83" s="5"/>
    </row>
    <row r="84" spans="2:14" s="3" customFormat="1" x14ac:dyDescent="0.25">
      <c r="B84" s="5"/>
      <c r="H84" s="5"/>
      <c r="N84" s="5"/>
    </row>
    <row r="85" spans="2:14" s="3" customFormat="1" x14ac:dyDescent="0.25">
      <c r="B85" s="5"/>
      <c r="H85" s="5"/>
      <c r="N85" s="5"/>
    </row>
    <row r="86" spans="2:14" s="3" customFormat="1" x14ac:dyDescent="0.25">
      <c r="B86" s="5"/>
      <c r="H86" s="5"/>
      <c r="N86" s="5"/>
    </row>
    <row r="87" spans="2:14" s="3" customFormat="1" x14ac:dyDescent="0.25">
      <c r="B87" s="5"/>
      <c r="H87" s="5"/>
      <c r="N87" s="5"/>
    </row>
    <row r="88" spans="2:14" s="3" customFormat="1" x14ac:dyDescent="0.25">
      <c r="B88" s="5"/>
      <c r="H88" s="5"/>
      <c r="N88" s="5"/>
    </row>
    <row r="89" spans="2:14" s="3" customFormat="1" x14ac:dyDescent="0.25">
      <c r="B89" s="5"/>
      <c r="H89" s="5"/>
      <c r="N89" s="5"/>
    </row>
    <row r="90" spans="2:14" s="3" customFormat="1" x14ac:dyDescent="0.25">
      <c r="B90" s="5"/>
      <c r="H90" s="5"/>
      <c r="N90" s="5"/>
    </row>
    <row r="91" spans="2:14" s="3" customFormat="1" x14ac:dyDescent="0.25">
      <c r="B91" s="5"/>
      <c r="H91" s="5"/>
      <c r="N91" s="5"/>
    </row>
    <row r="92" spans="2:14" s="3" customFormat="1" x14ac:dyDescent="0.25">
      <c r="B92" s="5"/>
      <c r="H92" s="5"/>
      <c r="N92" s="5"/>
    </row>
    <row r="93" spans="2:14" s="3" customFormat="1" x14ac:dyDescent="0.25">
      <c r="B93" s="5"/>
      <c r="H93" s="5"/>
      <c r="N93" s="5"/>
    </row>
    <row r="94" spans="2:14" s="3" customFormat="1" x14ac:dyDescent="0.25">
      <c r="B94" s="5"/>
      <c r="H94" s="5"/>
      <c r="N94" s="5"/>
    </row>
    <row r="95" spans="2:14" s="3" customFormat="1" x14ac:dyDescent="0.25">
      <c r="B95" s="5"/>
      <c r="H95" s="5"/>
      <c r="N95" s="5"/>
    </row>
    <row r="96" spans="2:14" s="3" customFormat="1" x14ac:dyDescent="0.25">
      <c r="B96" s="5"/>
      <c r="H96" s="5"/>
      <c r="N96" s="5"/>
    </row>
    <row r="97" spans="1:21" s="3" customFormat="1" x14ac:dyDescent="0.25">
      <c r="B97" s="5"/>
      <c r="H97" s="5"/>
      <c r="N97" s="5"/>
    </row>
    <row r="98" spans="1:21" s="3" customFormat="1" x14ac:dyDescent="0.25">
      <c r="B98" s="5"/>
      <c r="H98" s="5"/>
      <c r="N98" s="5"/>
    </row>
    <row r="99" spans="1:21" s="3" customFormat="1" x14ac:dyDescent="0.25">
      <c r="B99" s="5"/>
      <c r="H99" s="5"/>
      <c r="N99" s="5"/>
    </row>
    <row r="100" spans="1:21" s="3" customFormat="1" x14ac:dyDescent="0.25">
      <c r="B100" s="5"/>
      <c r="G100" s="85"/>
      <c r="H100" s="6"/>
      <c r="I100" s="85"/>
      <c r="J100" s="85"/>
      <c r="K100" s="85"/>
      <c r="L100" s="85"/>
      <c r="M100" s="85"/>
      <c r="N100" s="6"/>
      <c r="O100" s="85"/>
      <c r="P100" s="85"/>
      <c r="Q100" s="85"/>
      <c r="R100" s="85"/>
      <c r="S100" s="85"/>
      <c r="T100" s="85"/>
      <c r="U100" s="85"/>
    </row>
    <row r="101" spans="1:21" s="3" customFormat="1" x14ac:dyDescent="0.25">
      <c r="B101" s="5"/>
      <c r="F101" s="85"/>
      <c r="G101" s="85"/>
      <c r="H101" s="6"/>
      <c r="I101" s="85"/>
      <c r="J101" s="85"/>
      <c r="K101" s="85"/>
      <c r="L101" s="85"/>
      <c r="M101" s="85"/>
      <c r="N101" s="6"/>
      <c r="O101" s="85"/>
      <c r="P101" s="85"/>
      <c r="Q101" s="85"/>
      <c r="R101" s="85"/>
      <c r="S101" s="85"/>
      <c r="T101" s="85"/>
      <c r="U101" s="85"/>
    </row>
    <row r="102" spans="1:21" s="3" customFormat="1" x14ac:dyDescent="0.25">
      <c r="A102" s="85"/>
      <c r="B102" s="6"/>
      <c r="C102" s="85"/>
      <c r="D102" s="85"/>
      <c r="E102" s="85"/>
      <c r="F102" s="85"/>
      <c r="G102" s="85"/>
      <c r="H102" s="6"/>
      <c r="I102" s="85"/>
      <c r="J102" s="85"/>
      <c r="K102" s="85"/>
      <c r="L102" s="85"/>
      <c r="M102" s="85"/>
      <c r="N102" s="6"/>
      <c r="O102" s="85"/>
      <c r="P102" s="85"/>
      <c r="Q102" s="85"/>
      <c r="R102" s="85"/>
      <c r="S102" s="85"/>
      <c r="T102" s="85"/>
      <c r="U102" s="85"/>
    </row>
  </sheetData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zoomScale="80" zoomScaleNormal="80" workbookViewId="0">
      <selection activeCell="A5" sqref="A5"/>
    </sheetView>
  </sheetViews>
  <sheetFormatPr defaultColWidth="9.125" defaultRowHeight="14.3" x14ac:dyDescent="0.25"/>
  <cols>
    <col min="1" max="1" width="26.125" customWidth="1"/>
    <col min="2" max="2" width="11.5" style="6" customWidth="1"/>
    <col min="3" max="3" width="12.625" customWidth="1"/>
    <col min="4" max="4" width="19.125" customWidth="1"/>
    <col min="5" max="5" width="18.125" customWidth="1"/>
    <col min="6" max="6" width="11.5" customWidth="1"/>
    <col min="7" max="7" width="10.875" customWidth="1"/>
    <col min="8" max="8" width="10.875" style="6" customWidth="1"/>
    <col min="9" max="9" width="17.375" customWidth="1"/>
    <col min="10" max="10" width="17" customWidth="1"/>
    <col min="11" max="11" width="11.5" customWidth="1"/>
    <col min="12" max="12" width="14.875" customWidth="1"/>
    <col min="13" max="13" width="10.625" customWidth="1"/>
    <col min="14" max="14" width="18.875" style="6" customWidth="1"/>
    <col min="15" max="15" width="19.625" customWidth="1"/>
    <col min="16" max="16" width="11.5" customWidth="1"/>
    <col min="17" max="18" width="14.5" customWidth="1"/>
    <col min="19" max="19" width="18.875" customWidth="1"/>
    <col min="20" max="20" width="19.5" customWidth="1"/>
    <col min="21" max="21" width="11.125" customWidth="1"/>
    <col min="22" max="22" width="15.5" customWidth="1"/>
    <col min="23" max="23" width="10" customWidth="1"/>
    <col min="24" max="24" width="19" customWidth="1"/>
    <col min="25" max="25" width="17.375" customWidth="1"/>
    <col min="26" max="26" width="9.625" customWidth="1"/>
    <col min="27" max="27" width="9.125" customWidth="1"/>
    <col min="28" max="28" width="10.875" customWidth="1"/>
    <col min="29" max="29" width="18.125" customWidth="1"/>
    <col min="30" max="30" width="18.875" customWidth="1"/>
    <col min="31" max="31" width="10.875" customWidth="1"/>
  </cols>
  <sheetData>
    <row r="1" spans="1:31" x14ac:dyDescent="0.25">
      <c r="A1" s="1"/>
      <c r="B1" s="5"/>
      <c r="C1" s="1"/>
      <c r="D1" s="1"/>
      <c r="E1" s="1"/>
      <c r="F1" s="1"/>
      <c r="G1" s="1"/>
      <c r="H1" s="5"/>
      <c r="I1" s="1"/>
      <c r="J1" s="1"/>
      <c r="K1" s="1"/>
      <c r="L1" s="1"/>
      <c r="M1" s="1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"/>
      <c r="B2" s="5"/>
      <c r="C2" s="1"/>
      <c r="D2" s="1"/>
      <c r="E2" s="1"/>
      <c r="F2" s="1"/>
      <c r="G2" s="1"/>
      <c r="H2" s="5"/>
      <c r="I2" s="1"/>
      <c r="J2" s="1"/>
      <c r="K2" s="1"/>
      <c r="L2" s="1"/>
      <c r="M2" s="1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"/>
      <c r="B3" s="5"/>
      <c r="C3" s="1"/>
      <c r="D3" s="1"/>
      <c r="E3" s="1"/>
      <c r="F3" s="1"/>
      <c r="G3" s="1"/>
      <c r="H3" s="5"/>
      <c r="I3" s="1"/>
      <c r="J3" s="1"/>
      <c r="K3" s="1"/>
      <c r="L3" s="1"/>
      <c r="M3" s="1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1" customFormat="1" x14ac:dyDescent="0.25">
      <c r="B4" s="5"/>
      <c r="H4" s="5"/>
      <c r="N4" s="5"/>
    </row>
    <row r="5" spans="1:31" s="1" customFormat="1" x14ac:dyDescent="0.25">
      <c r="B5" s="5"/>
      <c r="H5" s="5"/>
      <c r="N5" s="5"/>
    </row>
    <row r="6" spans="1:31" s="1" customFormat="1" ht="30.75" customHeight="1" x14ac:dyDescent="0.25">
      <c r="A6" s="15" t="s">
        <v>16</v>
      </c>
      <c r="B6" s="5"/>
      <c r="H6" s="5"/>
      <c r="N6" s="5"/>
    </row>
    <row r="7" spans="1:31" s="1" customFormat="1" ht="6.8" customHeight="1" x14ac:dyDescent="0.25">
      <c r="A7" s="2"/>
      <c r="B7" s="5"/>
      <c r="H7" s="5"/>
      <c r="N7" s="5"/>
    </row>
    <row r="8" spans="1:31" s="1" customFormat="1" ht="24.8" customHeight="1" x14ac:dyDescent="0.3">
      <c r="A8" s="12" t="s">
        <v>51</v>
      </c>
      <c r="B8" s="13"/>
      <c r="C8" s="14"/>
      <c r="D8" s="14"/>
      <c r="E8" s="14"/>
      <c r="F8" s="14"/>
      <c r="G8" s="7"/>
      <c r="H8" s="5"/>
      <c r="J8" s="14"/>
      <c r="K8" s="14"/>
      <c r="L8" s="14"/>
      <c r="N8" s="5"/>
      <c r="P8" s="14"/>
      <c r="Q8" s="14"/>
      <c r="R8" s="14"/>
      <c r="V8" s="14"/>
      <c r="W8" s="14"/>
      <c r="X8" s="14"/>
      <c r="AC8" s="14"/>
      <c r="AD8" s="14"/>
      <c r="AE8" s="14"/>
    </row>
    <row r="9" spans="1:31" s="1" customFormat="1" ht="34.5" customHeight="1" x14ac:dyDescent="0.25">
      <c r="A9" s="160" t="s">
        <v>36</v>
      </c>
      <c r="B9" s="160"/>
      <c r="C9" s="160"/>
      <c r="D9" s="160"/>
      <c r="E9" s="160"/>
      <c r="F9" s="139"/>
      <c r="H9" s="5"/>
      <c r="L9" s="139"/>
      <c r="N9" s="5"/>
      <c r="R9" s="139"/>
      <c r="X9" s="139"/>
      <c r="AE9" s="139"/>
    </row>
    <row r="10" spans="1:31" ht="26.35" customHeight="1" thickBot="1" x14ac:dyDescent="0.3">
      <c r="A10" s="1"/>
      <c r="B10" s="5"/>
      <c r="C10" s="1"/>
      <c r="D10" s="1"/>
      <c r="E10" s="1"/>
      <c r="F10" s="1"/>
      <c r="G10" s="1"/>
      <c r="H10" s="5"/>
      <c r="I10" s="1"/>
      <c r="J10" s="1"/>
      <c r="K10" s="1"/>
      <c r="L10" s="1"/>
      <c r="M10" s="1"/>
      <c r="N10" s="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9.1" customHeight="1" thickBot="1" x14ac:dyDescent="0.3">
      <c r="A11" s="3"/>
      <c r="B11" s="164" t="s">
        <v>8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6"/>
    </row>
    <row r="12" spans="1:31" ht="30.1" customHeight="1" thickBot="1" x14ac:dyDescent="0.3">
      <c r="A12" s="161" t="s">
        <v>13</v>
      </c>
      <c r="B12" s="180" t="s">
        <v>5</v>
      </c>
      <c r="C12" s="181"/>
      <c r="D12" s="181"/>
      <c r="E12" s="181"/>
      <c r="F12" s="182"/>
      <c r="G12" s="183" t="s">
        <v>3</v>
      </c>
      <c r="H12" s="184"/>
      <c r="I12" s="184"/>
      <c r="J12" s="184"/>
      <c r="K12" s="185"/>
      <c r="L12" s="192" t="s">
        <v>4</v>
      </c>
      <c r="M12" s="193"/>
      <c r="N12" s="193"/>
      <c r="O12" s="193"/>
      <c r="P12" s="56"/>
      <c r="Q12" s="186" t="s">
        <v>28</v>
      </c>
      <c r="R12" s="187"/>
      <c r="S12" s="187"/>
      <c r="T12" s="187"/>
      <c r="U12" s="188"/>
      <c r="V12" s="189" t="s">
        <v>6</v>
      </c>
      <c r="W12" s="189"/>
      <c r="X12" s="189"/>
      <c r="Y12" s="189"/>
      <c r="Z12" s="189"/>
      <c r="AA12" s="190" t="s">
        <v>19</v>
      </c>
      <c r="AB12" s="190"/>
      <c r="AC12" s="190"/>
      <c r="AD12" s="190"/>
      <c r="AE12" s="191"/>
    </row>
    <row r="13" spans="1:31" ht="39.1" customHeight="1" thickBot="1" x14ac:dyDescent="0.3">
      <c r="A13" s="162"/>
      <c r="B13" s="67" t="s">
        <v>9</v>
      </c>
      <c r="C13" s="68" t="s">
        <v>10</v>
      </c>
      <c r="D13" s="69" t="s">
        <v>34</v>
      </c>
      <c r="E13" s="70" t="s">
        <v>35</v>
      </c>
      <c r="F13" s="71" t="s">
        <v>18</v>
      </c>
      <c r="G13" s="72" t="s">
        <v>9</v>
      </c>
      <c r="H13" s="68" t="s">
        <v>10</v>
      </c>
      <c r="I13" s="69" t="s">
        <v>34</v>
      </c>
      <c r="J13" s="70" t="s">
        <v>31</v>
      </c>
      <c r="K13" s="71" t="s">
        <v>18</v>
      </c>
      <c r="L13" s="72" t="s">
        <v>9</v>
      </c>
      <c r="M13" s="68" t="s">
        <v>10</v>
      </c>
      <c r="N13" s="69" t="s">
        <v>34</v>
      </c>
      <c r="O13" s="70" t="s">
        <v>29</v>
      </c>
      <c r="P13" s="71" t="s">
        <v>18</v>
      </c>
      <c r="Q13" s="72" t="s">
        <v>9</v>
      </c>
      <c r="R13" s="68" t="s">
        <v>10</v>
      </c>
      <c r="S13" s="69" t="s">
        <v>30</v>
      </c>
      <c r="T13" s="70" t="s">
        <v>31</v>
      </c>
      <c r="U13" s="71" t="s">
        <v>18</v>
      </c>
      <c r="V13" s="72" t="s">
        <v>9</v>
      </c>
      <c r="W13" s="68" t="s">
        <v>10</v>
      </c>
      <c r="X13" s="69" t="s">
        <v>30</v>
      </c>
      <c r="Y13" s="70" t="s">
        <v>31</v>
      </c>
      <c r="Z13" s="71" t="s">
        <v>18</v>
      </c>
      <c r="AA13" s="72" t="s">
        <v>9</v>
      </c>
      <c r="AB13" s="68" t="s">
        <v>10</v>
      </c>
      <c r="AC13" s="69" t="s">
        <v>30</v>
      </c>
      <c r="AD13" s="70" t="s">
        <v>31</v>
      </c>
      <c r="AE13" s="71" t="s">
        <v>18</v>
      </c>
    </row>
    <row r="14" spans="1:31" s="20" customFormat="1" ht="36" customHeight="1" x14ac:dyDescent="0.25">
      <c r="A14" s="57" t="s">
        <v>0</v>
      </c>
      <c r="B14" s="60"/>
      <c r="C14" s="61"/>
      <c r="D14" s="62"/>
      <c r="E14" s="62"/>
      <c r="F14" s="63"/>
      <c r="G14" s="60">
        <v>3</v>
      </c>
      <c r="H14" s="61"/>
      <c r="I14" s="62">
        <v>124363.75</v>
      </c>
      <c r="J14" s="62">
        <v>150480.14000000001</v>
      </c>
      <c r="K14" s="63"/>
      <c r="L14" s="60">
        <v>2</v>
      </c>
      <c r="M14" s="61"/>
      <c r="N14" s="62">
        <v>89998.399999999994</v>
      </c>
      <c r="O14" s="62">
        <v>105428.22</v>
      </c>
      <c r="P14" s="63"/>
      <c r="Q14" s="64"/>
      <c r="R14" s="61"/>
      <c r="S14" s="61"/>
      <c r="T14" s="65"/>
      <c r="U14" s="64"/>
      <c r="V14" s="142">
        <v>1</v>
      </c>
      <c r="W14" s="61"/>
      <c r="X14" s="65">
        <v>8500</v>
      </c>
      <c r="Y14" s="63">
        <v>10285</v>
      </c>
      <c r="Z14" s="64"/>
      <c r="AA14" s="61"/>
      <c r="AB14" s="61"/>
      <c r="AC14" s="65"/>
      <c r="AD14" s="61"/>
      <c r="AE14" s="66"/>
    </row>
    <row r="15" spans="1:31" s="20" customFormat="1" ht="36" customHeight="1" x14ac:dyDescent="0.25">
      <c r="A15" s="58" t="s">
        <v>25</v>
      </c>
      <c r="B15" s="8"/>
      <c r="C15" s="16"/>
      <c r="D15" s="16"/>
      <c r="E15" s="25"/>
      <c r="F15" s="18"/>
      <c r="G15" s="8"/>
      <c r="H15" s="16"/>
      <c r="I15" s="16"/>
      <c r="J15" s="25"/>
      <c r="K15" s="18"/>
      <c r="L15" s="8"/>
      <c r="M15" s="16"/>
      <c r="N15" s="16"/>
      <c r="O15" s="25"/>
      <c r="P15" s="18"/>
      <c r="Q15" s="19"/>
      <c r="R15" s="16"/>
      <c r="S15" s="16"/>
      <c r="T15" s="17"/>
      <c r="U15" s="19"/>
      <c r="V15" s="16"/>
      <c r="W15" s="16"/>
      <c r="X15" s="17"/>
      <c r="Y15" s="18"/>
      <c r="Z15" s="19"/>
      <c r="AA15" s="16"/>
      <c r="AB15" s="16"/>
      <c r="AC15" s="17"/>
      <c r="AD15" s="16"/>
      <c r="AE15" s="52"/>
    </row>
    <row r="16" spans="1:31" s="20" customFormat="1" ht="36" customHeight="1" x14ac:dyDescent="0.25">
      <c r="A16" s="58" t="s">
        <v>26</v>
      </c>
      <c r="B16" s="8"/>
      <c r="C16" s="16"/>
      <c r="D16" s="16"/>
      <c r="E16" s="25"/>
      <c r="F16" s="18"/>
      <c r="G16" s="8"/>
      <c r="H16" s="16"/>
      <c r="I16" s="16"/>
      <c r="J16" s="25"/>
      <c r="K16" s="18"/>
      <c r="L16" s="8"/>
      <c r="M16" s="16"/>
      <c r="N16" s="16"/>
      <c r="O16" s="25"/>
      <c r="P16" s="18"/>
      <c r="Q16" s="19"/>
      <c r="R16" s="16"/>
      <c r="S16" s="16"/>
      <c r="T16" s="17"/>
      <c r="U16" s="19"/>
      <c r="V16" s="16"/>
      <c r="W16" s="16"/>
      <c r="X16" s="17"/>
      <c r="Y16" s="18"/>
      <c r="Z16" s="19"/>
      <c r="AA16" s="16"/>
      <c r="AB16" s="16"/>
      <c r="AC16" s="17"/>
      <c r="AD16" s="16"/>
      <c r="AE16" s="52"/>
    </row>
    <row r="17" spans="1:31" s="149" customFormat="1" ht="36" customHeight="1" x14ac:dyDescent="0.2">
      <c r="A17" s="58" t="s">
        <v>1</v>
      </c>
      <c r="B17" s="8"/>
      <c r="C17" s="143"/>
      <c r="D17" s="143"/>
      <c r="E17" s="144"/>
      <c r="F17" s="145"/>
      <c r="G17" s="8"/>
      <c r="H17" s="143"/>
      <c r="I17" s="143"/>
      <c r="J17" s="144"/>
      <c r="K17" s="145"/>
      <c r="L17" s="8"/>
      <c r="M17" s="143"/>
      <c r="N17" s="143"/>
      <c r="O17" s="144"/>
      <c r="P17" s="145"/>
      <c r="Q17" s="146"/>
      <c r="R17" s="143"/>
      <c r="S17" s="143"/>
      <c r="T17" s="147"/>
      <c r="U17" s="146"/>
      <c r="V17" s="143"/>
      <c r="W17" s="143"/>
      <c r="X17" s="147"/>
      <c r="Y17" s="145"/>
      <c r="Z17" s="146"/>
      <c r="AA17" s="143"/>
      <c r="AB17" s="143"/>
      <c r="AC17" s="147"/>
      <c r="AD17" s="143"/>
      <c r="AE17" s="148"/>
    </row>
    <row r="18" spans="1:31" s="149" customFormat="1" ht="36" customHeight="1" x14ac:dyDescent="0.2">
      <c r="A18" s="58" t="s">
        <v>17</v>
      </c>
      <c r="B18" s="9"/>
      <c r="C18" s="143"/>
      <c r="D18" s="143"/>
      <c r="E18" s="150"/>
      <c r="F18" s="145"/>
      <c r="G18" s="9"/>
      <c r="H18" s="143"/>
      <c r="I18" s="150"/>
      <c r="J18" s="150"/>
      <c r="K18" s="145"/>
      <c r="L18" s="9"/>
      <c r="M18" s="143"/>
      <c r="N18" s="143"/>
      <c r="O18" s="150"/>
      <c r="P18" s="145"/>
      <c r="Q18" s="151"/>
      <c r="R18" s="143"/>
      <c r="S18" s="143"/>
      <c r="T18" s="152"/>
      <c r="U18" s="151"/>
      <c r="V18" s="143"/>
      <c r="W18" s="143"/>
      <c r="X18" s="152"/>
      <c r="Y18" s="145"/>
      <c r="Z18" s="151"/>
      <c r="AA18" s="143"/>
      <c r="AB18" s="143"/>
      <c r="AC18" s="152"/>
      <c r="AD18" s="143"/>
      <c r="AE18" s="148"/>
    </row>
    <row r="19" spans="1:31" s="20" customFormat="1" ht="36" customHeight="1" x14ac:dyDescent="0.25">
      <c r="A19" s="59" t="s">
        <v>45</v>
      </c>
      <c r="B19" s="101"/>
      <c r="C19" s="94" t="str">
        <f t="shared" ref="C19" si="0">IF(B19,B19/$B$22,"")</f>
        <v/>
      </c>
      <c r="D19" s="100"/>
      <c r="E19" s="98"/>
      <c r="F19" s="97" t="str">
        <f t="shared" ref="F19" si="1">IF(E19,E19/$E$22,"")</f>
        <v/>
      </c>
      <c r="G19" s="101"/>
      <c r="H19" s="94" t="str">
        <f t="shared" ref="H19" si="2">IF(G19,G19/$G$22,"")</f>
        <v/>
      </c>
      <c r="I19" s="100"/>
      <c r="J19" s="98"/>
      <c r="K19" s="97" t="str">
        <f t="shared" ref="K19" si="3">IF(J19,J19/$J$22,"")</f>
        <v/>
      </c>
      <c r="L19" s="101"/>
      <c r="M19" s="94" t="str">
        <f t="shared" ref="M19" si="4">IF(L19,L19/$L$22,"")</f>
        <v/>
      </c>
      <c r="N19" s="100"/>
      <c r="O19" s="98"/>
      <c r="P19" s="97" t="str">
        <f t="shared" ref="P19" si="5">IF(O19,O19/$O$22,"")</f>
        <v/>
      </c>
      <c r="Q19" s="101"/>
      <c r="R19" s="94" t="str">
        <f t="shared" ref="R19" si="6">IF(Q19,Q19/$Q$22,"")</f>
        <v/>
      </c>
      <c r="S19" s="100"/>
      <c r="T19" s="98"/>
      <c r="U19" s="97" t="str">
        <f t="shared" ref="U19" si="7">IF(T19,T19/$T$22,"")</f>
        <v/>
      </c>
      <c r="V19" s="101"/>
      <c r="W19" s="94" t="str">
        <f t="shared" ref="W19" si="8">IF(V19,V19/$V$22,"")</f>
        <v/>
      </c>
      <c r="X19" s="100"/>
      <c r="Y19" s="98"/>
      <c r="Z19" s="97" t="str">
        <f t="shared" ref="Z19" si="9">IF(Y19,Y19/$Y$22,"")</f>
        <v/>
      </c>
      <c r="AA19" s="101"/>
      <c r="AB19" s="94" t="str">
        <f t="shared" ref="AB19" si="10">IF(AA19,AA19/$AA$22,"")</f>
        <v/>
      </c>
      <c r="AC19" s="100"/>
      <c r="AD19" s="98"/>
      <c r="AE19" s="97" t="str">
        <f t="shared" ref="AE19" si="11">IF(AD19,AD19/$AD$22,"")</f>
        <v/>
      </c>
    </row>
    <row r="20" spans="1:31" s="20" customFormat="1" ht="36" customHeight="1" x14ac:dyDescent="0.25">
      <c r="A20" s="59" t="s">
        <v>27</v>
      </c>
      <c r="B20" s="8">
        <v>1</v>
      </c>
      <c r="C20" s="16"/>
      <c r="D20" s="78">
        <v>1971.2</v>
      </c>
      <c r="E20" s="81">
        <f>+D20*1.21</f>
        <v>2385.152</v>
      </c>
      <c r="F20" s="18"/>
      <c r="G20" s="8">
        <v>17</v>
      </c>
      <c r="H20" s="16"/>
      <c r="I20" s="78">
        <v>26506.35</v>
      </c>
      <c r="J20" s="81">
        <f>+I20*1.21</f>
        <v>32072.683499999996</v>
      </c>
      <c r="K20" s="18"/>
      <c r="L20" s="8">
        <v>6</v>
      </c>
      <c r="M20" s="16"/>
      <c r="N20" s="78">
        <v>3533.11</v>
      </c>
      <c r="O20" s="81">
        <f>+N20*1.21</f>
        <v>4275.0631000000003</v>
      </c>
      <c r="P20" s="18"/>
      <c r="Q20" s="19"/>
      <c r="R20" s="16"/>
      <c r="S20" s="16"/>
      <c r="T20" s="82"/>
      <c r="U20" s="19"/>
      <c r="V20" s="16"/>
      <c r="W20" s="16"/>
      <c r="X20" s="82"/>
      <c r="Y20" s="18"/>
      <c r="Z20" s="19"/>
      <c r="AA20" s="16"/>
      <c r="AB20" s="16"/>
      <c r="AC20" s="82"/>
      <c r="AD20" s="16"/>
      <c r="AE20" s="52"/>
    </row>
    <row r="21" spans="1:31" s="20" customFormat="1" ht="39.9" customHeight="1" x14ac:dyDescent="0.25">
      <c r="A21" s="58" t="s">
        <v>12</v>
      </c>
      <c r="B21" s="8"/>
      <c r="C21" s="16"/>
      <c r="D21" s="16"/>
      <c r="E21" s="25"/>
      <c r="F21" s="18"/>
      <c r="G21" s="8">
        <v>36</v>
      </c>
      <c r="H21" s="16"/>
      <c r="I21" s="78">
        <v>49281.579999999987</v>
      </c>
      <c r="J21" s="78">
        <v>57959.111799999991</v>
      </c>
      <c r="K21" s="18"/>
      <c r="L21" s="8">
        <v>23</v>
      </c>
      <c r="M21" s="16"/>
      <c r="N21" s="78">
        <v>65542.38</v>
      </c>
      <c r="O21" s="78">
        <v>76280.919300000009</v>
      </c>
      <c r="P21" s="18"/>
      <c r="Q21" s="19"/>
      <c r="R21" s="16"/>
      <c r="S21" s="16"/>
      <c r="T21" s="17"/>
      <c r="U21" s="19"/>
      <c r="V21" s="16"/>
      <c r="W21" s="16"/>
      <c r="X21" s="17"/>
      <c r="Y21" s="18"/>
      <c r="Z21" s="19"/>
      <c r="AA21" s="16"/>
      <c r="AB21" s="16"/>
      <c r="AC21" s="17"/>
      <c r="AD21" s="16"/>
      <c r="AE21" s="52"/>
    </row>
    <row r="22" spans="1:31" s="85" customFormat="1" ht="32.950000000000003" customHeight="1" thickBot="1" x14ac:dyDescent="0.3">
      <c r="A22" s="102" t="s">
        <v>2</v>
      </c>
      <c r="B22" s="153">
        <f>SUM(B20:B21)</f>
        <v>1</v>
      </c>
      <c r="C22" s="154"/>
      <c r="D22" s="10">
        <f>SUM(D20:D21)</f>
        <v>1971.2</v>
      </c>
      <c r="E22" s="26">
        <f>SUM(E20:E21)</f>
        <v>2385.152</v>
      </c>
      <c r="F22" s="11"/>
      <c r="G22" s="153">
        <f>SUM(G14:G21)</f>
        <v>56</v>
      </c>
      <c r="H22" s="154"/>
      <c r="I22" s="10">
        <f>SUM(I14:I21)</f>
        <v>200151.67999999999</v>
      </c>
      <c r="J22" s="26">
        <f>SUM(J14:J21)</f>
        <v>240511.93529999998</v>
      </c>
      <c r="K22" s="11"/>
      <c r="L22" s="153">
        <f>SUM(L14:L21)</f>
        <v>31</v>
      </c>
      <c r="M22" s="154"/>
      <c r="N22" s="10">
        <f>SUM(N14:N21)</f>
        <v>159073.89000000001</v>
      </c>
      <c r="O22" s="26">
        <f>SUM(O14:O21)</f>
        <v>185984.20240000001</v>
      </c>
      <c r="P22" s="11"/>
      <c r="Q22" s="155"/>
      <c r="R22" s="154"/>
      <c r="S22" s="154"/>
      <c r="T22" s="10"/>
      <c r="U22" s="155"/>
      <c r="V22" s="156">
        <f>SUM(V14:V21)</f>
        <v>1</v>
      </c>
      <c r="W22" s="154"/>
      <c r="X22" s="10">
        <f>SUM(X14:X21)</f>
        <v>8500</v>
      </c>
      <c r="Y22" s="11">
        <f>SUM(Y14:Y21)</f>
        <v>10285</v>
      </c>
      <c r="Z22" s="155"/>
      <c r="AA22" s="154"/>
      <c r="AB22" s="154"/>
      <c r="AC22" s="10"/>
      <c r="AD22" s="154"/>
      <c r="AE22" s="157"/>
    </row>
    <row r="23" spans="1:31" s="1" customFormat="1" ht="18.7" customHeight="1" x14ac:dyDescent="0.25">
      <c r="B23" s="5"/>
      <c r="H23" s="5"/>
      <c r="N23" s="5"/>
    </row>
    <row r="24" spans="1:31" s="53" customFormat="1" ht="19.55" customHeight="1" x14ac:dyDescent="0.25">
      <c r="A24" s="163" t="s">
        <v>14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24"/>
      <c r="N24" s="23"/>
      <c r="O24" s="23"/>
      <c r="P24" s="23"/>
      <c r="Q24" s="23"/>
      <c r="R24" s="23"/>
      <c r="S24" s="23"/>
      <c r="T24" s="23"/>
      <c r="U24" s="23"/>
      <c r="V24" s="51"/>
      <c r="W24" s="51"/>
      <c r="X24" s="51"/>
      <c r="AC24" s="51"/>
      <c r="AD24" s="51"/>
      <c r="AE24" s="51"/>
    </row>
    <row r="25" spans="1:31" s="53" customFormat="1" ht="21.1" customHeight="1" x14ac:dyDescent="0.25">
      <c r="A25" s="163" t="s">
        <v>32</v>
      </c>
      <c r="B25" s="163"/>
      <c r="C25" s="163"/>
      <c r="D25" s="163"/>
      <c r="E25" s="163"/>
      <c r="F25" s="163"/>
      <c r="G25" s="163"/>
      <c r="H25" s="163"/>
      <c r="I25" s="46"/>
      <c r="J25" s="46"/>
      <c r="K25" s="46"/>
      <c r="L25" s="44"/>
      <c r="M25" s="24"/>
      <c r="N25" s="23"/>
      <c r="O25" s="23"/>
      <c r="P25" s="46"/>
      <c r="Q25" s="46"/>
      <c r="R25" s="44"/>
      <c r="S25" s="23"/>
      <c r="T25" s="23"/>
      <c r="U25" s="23"/>
      <c r="V25" s="51"/>
      <c r="W25" s="51"/>
      <c r="X25" s="51"/>
      <c r="AC25" s="51"/>
      <c r="AD25" s="51"/>
      <c r="AE25" s="51"/>
    </row>
    <row r="26" spans="1:31" s="54" customFormat="1" x14ac:dyDescent="0.25">
      <c r="A26" s="44"/>
      <c r="B26" s="44"/>
      <c r="C26" s="44"/>
      <c r="D26" s="44"/>
      <c r="E26" s="44"/>
      <c r="F26" s="44"/>
      <c r="G26" s="45"/>
      <c r="H26" s="45"/>
      <c r="I26" s="46"/>
      <c r="J26" s="46"/>
      <c r="K26" s="46"/>
      <c r="L26" s="44"/>
      <c r="M26" s="24"/>
      <c r="N26" s="23"/>
      <c r="O26" s="23"/>
      <c r="P26" s="46"/>
      <c r="Q26" s="46"/>
      <c r="R26" s="44"/>
      <c r="S26" s="23"/>
      <c r="T26" s="23"/>
      <c r="U26" s="23"/>
      <c r="V26" s="51"/>
      <c r="W26" s="51"/>
      <c r="X26" s="51"/>
      <c r="Y26" s="53"/>
      <c r="Z26" s="53"/>
      <c r="AA26" s="53"/>
      <c r="AB26" s="53"/>
      <c r="AC26" s="51"/>
      <c r="AD26" s="51"/>
      <c r="AE26" s="51"/>
    </row>
    <row r="27" spans="1:31" s="22" customFormat="1" ht="18.7" customHeight="1" x14ac:dyDescent="0.25">
      <c r="A27" s="44"/>
      <c r="B27" s="44"/>
      <c r="C27" s="44"/>
      <c r="D27" s="44"/>
      <c r="E27" s="44"/>
      <c r="F27" s="44"/>
      <c r="G27" s="45"/>
      <c r="H27" s="45"/>
      <c r="I27" s="46"/>
      <c r="J27" s="46"/>
      <c r="K27" s="46"/>
      <c r="L27" s="44"/>
      <c r="M27" s="24"/>
      <c r="N27" s="23"/>
      <c r="O27" s="23"/>
      <c r="P27" s="46"/>
      <c r="Q27" s="46"/>
      <c r="R27" s="44"/>
      <c r="S27" s="23"/>
      <c r="T27" s="23"/>
      <c r="U27" s="23"/>
      <c r="V27" s="23"/>
      <c r="W27" s="23"/>
      <c r="X27" s="23"/>
      <c r="Y27" s="53"/>
      <c r="Z27" s="53"/>
      <c r="AA27" s="53"/>
      <c r="AB27" s="53"/>
      <c r="AC27" s="23"/>
      <c r="AD27" s="23"/>
      <c r="AE27" s="23"/>
    </row>
    <row r="28" spans="1:31" s="22" customFormat="1" ht="18" customHeight="1" x14ac:dyDescent="0.25">
      <c r="A28" s="1"/>
      <c r="B28" s="5"/>
      <c r="C28" s="1"/>
      <c r="D28" s="1"/>
      <c r="E28" s="1"/>
      <c r="F28" s="1"/>
      <c r="G28" s="1"/>
      <c r="H28" s="5"/>
      <c r="I28" s="1"/>
      <c r="J28" s="1"/>
      <c r="K28" s="1"/>
      <c r="L28" s="1"/>
      <c r="M28" s="1"/>
      <c r="N28" s="5"/>
      <c r="O28" s="1"/>
      <c r="P28" s="1"/>
      <c r="Q28" s="1"/>
      <c r="R28" s="1"/>
      <c r="S28" s="1"/>
      <c r="T28" s="1"/>
      <c r="U28" s="55"/>
      <c r="V28" s="46"/>
      <c r="W28" s="46"/>
      <c r="X28" s="44"/>
      <c r="Y28" s="53"/>
      <c r="Z28" s="53"/>
      <c r="AA28" s="53"/>
      <c r="AB28" s="53"/>
      <c r="AC28" s="46"/>
      <c r="AD28" s="46"/>
      <c r="AE28" s="44"/>
    </row>
    <row r="29" spans="1:31" s="21" customFormat="1" ht="18" customHeight="1" x14ac:dyDescent="0.25">
      <c r="A29" s="1"/>
      <c r="B29" s="5"/>
      <c r="C29" s="1"/>
      <c r="D29" s="1"/>
      <c r="E29" s="1"/>
      <c r="F29" s="1"/>
      <c r="G29" s="1"/>
      <c r="H29" s="5"/>
      <c r="I29" s="1"/>
      <c r="J29" s="1"/>
      <c r="K29" s="1"/>
      <c r="L29" s="1"/>
      <c r="M29" s="1"/>
      <c r="N29" s="5"/>
      <c r="O29" s="1"/>
      <c r="P29" s="1"/>
      <c r="Q29" s="1"/>
      <c r="R29" s="1"/>
      <c r="S29" s="1"/>
      <c r="T29" s="1"/>
      <c r="U29" s="55"/>
      <c r="V29" s="46"/>
      <c r="W29" s="46"/>
      <c r="X29" s="44"/>
      <c r="Y29" s="53"/>
      <c r="Z29" s="53"/>
      <c r="AA29" s="53"/>
      <c r="AB29" s="53"/>
      <c r="AC29" s="46"/>
      <c r="AD29" s="46"/>
      <c r="AE29" s="44"/>
    </row>
    <row r="30" spans="1:31" s="21" customFormat="1" ht="18" customHeight="1" thickBot="1" x14ac:dyDescent="0.3">
      <c r="A30" s="1"/>
      <c r="B30" s="5"/>
      <c r="C30" s="1"/>
      <c r="D30" s="1"/>
      <c r="E30" s="1"/>
      <c r="F30" s="1"/>
      <c r="G30" s="1"/>
      <c r="H30" s="5"/>
      <c r="I30" s="1"/>
      <c r="J30" s="1"/>
      <c r="K30" s="1"/>
      <c r="L30" s="1"/>
      <c r="M30" s="1"/>
      <c r="N30" s="5"/>
      <c r="O30" s="1"/>
      <c r="P30" s="1"/>
      <c r="Q30" s="1"/>
      <c r="R30" s="1"/>
      <c r="S30" s="1"/>
      <c r="T30" s="1"/>
      <c r="U30" s="55"/>
      <c r="V30" s="46"/>
      <c r="W30" s="46"/>
      <c r="X30" s="44"/>
      <c r="Y30" s="53"/>
      <c r="Z30" s="53"/>
      <c r="AA30" s="53"/>
      <c r="AB30" s="53"/>
      <c r="AC30" s="46"/>
      <c r="AD30" s="46"/>
      <c r="AE30" s="44"/>
    </row>
    <row r="31" spans="1:31" s="1" customFormat="1" x14ac:dyDescent="0.25">
      <c r="A31" s="167" t="s">
        <v>13</v>
      </c>
      <c r="B31" s="170" t="s">
        <v>24</v>
      </c>
      <c r="C31" s="170"/>
      <c r="D31" s="170"/>
      <c r="E31" s="171"/>
      <c r="H31" s="174" t="s">
        <v>22</v>
      </c>
      <c r="I31" s="175"/>
      <c r="J31" s="170" t="s">
        <v>23</v>
      </c>
      <c r="K31" s="170"/>
      <c r="L31" s="170"/>
      <c r="M31" s="171"/>
      <c r="N31" s="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1:31" s="1" customFormat="1" ht="32.299999999999997" customHeight="1" thickBot="1" x14ac:dyDescent="0.3">
      <c r="A32" s="168"/>
      <c r="B32" s="172"/>
      <c r="C32" s="172"/>
      <c r="D32" s="172"/>
      <c r="E32" s="173"/>
      <c r="H32" s="176"/>
      <c r="I32" s="177"/>
      <c r="J32" s="172"/>
      <c r="K32" s="172"/>
      <c r="L32" s="172"/>
      <c r="M32" s="173"/>
      <c r="N32" s="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1:33" s="1" customFormat="1" ht="51.8" customHeight="1" thickBot="1" x14ac:dyDescent="0.3">
      <c r="A33" s="169"/>
      <c r="B33" s="42" t="s">
        <v>20</v>
      </c>
      <c r="C33" s="28" t="s">
        <v>10</v>
      </c>
      <c r="D33" s="43" t="s">
        <v>21</v>
      </c>
      <c r="E33" s="29" t="s">
        <v>11</v>
      </c>
      <c r="H33" s="178"/>
      <c r="I33" s="179"/>
      <c r="J33" s="27" t="s">
        <v>20</v>
      </c>
      <c r="K33" s="28" t="s">
        <v>10</v>
      </c>
      <c r="L33" s="49" t="s">
        <v>21</v>
      </c>
      <c r="M33" s="29" t="s">
        <v>11</v>
      </c>
      <c r="N33" s="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:33" ht="30.1" customHeight="1" x14ac:dyDescent="0.25">
      <c r="A34" s="30" t="s">
        <v>0</v>
      </c>
      <c r="B34" s="31">
        <v>6</v>
      </c>
      <c r="C34" s="32"/>
      <c r="D34" s="83">
        <f>J14+O14+Y14</f>
        <v>266193.36</v>
      </c>
      <c r="E34" s="34"/>
      <c r="F34" s="1"/>
      <c r="G34" s="1"/>
      <c r="H34" s="198" t="s">
        <v>5</v>
      </c>
      <c r="I34" s="199"/>
      <c r="J34" s="47">
        <v>1</v>
      </c>
      <c r="K34" s="32"/>
      <c r="L34" s="83">
        <v>2385.15</v>
      </c>
      <c r="M34" s="34"/>
      <c r="N34" s="5"/>
      <c r="O34" s="1"/>
      <c r="P34" s="1"/>
      <c r="Q34" s="1"/>
      <c r="R34" s="1"/>
      <c r="S34" s="1"/>
      <c r="T34" s="1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"/>
      <c r="AG34" s="1"/>
    </row>
    <row r="35" spans="1:33" ht="30.1" customHeight="1" x14ac:dyDescent="0.25">
      <c r="A35" s="58" t="s">
        <v>25</v>
      </c>
      <c r="B35" s="31"/>
      <c r="C35" s="32"/>
      <c r="D35" s="83"/>
      <c r="E35" s="34"/>
      <c r="F35" s="1"/>
      <c r="G35" s="1"/>
      <c r="H35" s="194" t="s">
        <v>3</v>
      </c>
      <c r="I35" s="195"/>
      <c r="J35" s="47">
        <v>56</v>
      </c>
      <c r="K35" s="32"/>
      <c r="L35" s="158">
        <v>240511.93</v>
      </c>
      <c r="M35" s="34"/>
      <c r="N35" s="5"/>
      <c r="O35" s="1"/>
      <c r="P35" s="1"/>
      <c r="Q35" s="1"/>
      <c r="R35" s="1"/>
      <c r="S35" s="1"/>
      <c r="T35" s="1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"/>
      <c r="AG35" s="1"/>
    </row>
    <row r="36" spans="1:33" ht="30.1" customHeight="1" x14ac:dyDescent="0.25">
      <c r="A36" s="58" t="s">
        <v>26</v>
      </c>
      <c r="B36" s="31"/>
      <c r="C36" s="32"/>
      <c r="D36" s="83"/>
      <c r="E36" s="34"/>
      <c r="F36" s="1"/>
      <c r="G36" s="1"/>
      <c r="H36" s="194" t="s">
        <v>4</v>
      </c>
      <c r="I36" s="195"/>
      <c r="J36" s="47">
        <v>31</v>
      </c>
      <c r="K36" s="32"/>
      <c r="L36" s="158">
        <v>185984.2</v>
      </c>
      <c r="M36" s="34"/>
      <c r="N36" s="5"/>
      <c r="O36" s="1"/>
      <c r="P36" s="1"/>
      <c r="Q36" s="1"/>
      <c r="R36" s="1"/>
      <c r="S36" s="1"/>
      <c r="T36" s="1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1"/>
      <c r="AG36" s="1"/>
    </row>
    <row r="37" spans="1:33" ht="30.1" customHeight="1" x14ac:dyDescent="0.25">
      <c r="A37" s="35" t="s">
        <v>1</v>
      </c>
      <c r="B37" s="31"/>
      <c r="C37" s="32"/>
      <c r="D37" s="83"/>
      <c r="E37" s="34"/>
      <c r="F37" s="1"/>
      <c r="G37" s="1"/>
      <c r="H37" s="194" t="s">
        <v>33</v>
      </c>
      <c r="I37" s="195"/>
      <c r="J37" s="47"/>
      <c r="K37" s="32"/>
      <c r="L37" s="83"/>
      <c r="M37" s="34"/>
      <c r="N37" s="5"/>
      <c r="O37" s="1"/>
      <c r="P37" s="1"/>
      <c r="Q37" s="1"/>
      <c r="R37" s="1"/>
      <c r="S37" s="1"/>
      <c r="T37" s="1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1"/>
      <c r="AG37" s="1"/>
    </row>
    <row r="38" spans="1:33" ht="30.1" customHeight="1" x14ac:dyDescent="0.25">
      <c r="A38" s="4" t="s">
        <v>17</v>
      </c>
      <c r="B38" s="31"/>
      <c r="C38" s="32"/>
      <c r="D38" s="83"/>
      <c r="E38" s="34"/>
      <c r="F38" s="1"/>
      <c r="G38" s="1"/>
      <c r="H38" s="194" t="s">
        <v>6</v>
      </c>
      <c r="I38" s="195"/>
      <c r="J38" s="47">
        <v>1</v>
      </c>
      <c r="K38" s="32"/>
      <c r="L38" s="158">
        <v>10285</v>
      </c>
      <c r="M38" s="34"/>
      <c r="N38" s="5"/>
      <c r="O38" s="1"/>
      <c r="P38" s="1"/>
      <c r="Q38" s="1"/>
      <c r="R38" s="1"/>
      <c r="S38" s="1"/>
      <c r="T38" s="1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1"/>
      <c r="AG38" s="1"/>
    </row>
    <row r="39" spans="1:33" ht="30.1" customHeight="1" x14ac:dyDescent="0.25">
      <c r="A39" s="30" t="s">
        <v>27</v>
      </c>
      <c r="B39" s="31">
        <v>24</v>
      </c>
      <c r="C39" s="32"/>
      <c r="D39" s="83">
        <f>E20+J20+O20</f>
        <v>38732.898599999993</v>
      </c>
      <c r="E39" s="34"/>
      <c r="F39" s="1"/>
      <c r="G39" s="1"/>
      <c r="H39" s="194" t="s">
        <v>7</v>
      </c>
      <c r="I39" s="195"/>
      <c r="J39" s="47"/>
      <c r="K39" s="32"/>
      <c r="L39" s="83"/>
      <c r="M39" s="34"/>
      <c r="N39" s="5"/>
      <c r="O39" s="1"/>
      <c r="P39" s="1"/>
      <c r="Q39" s="1"/>
      <c r="R39" s="1"/>
      <c r="S39" s="1"/>
      <c r="T39" s="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1"/>
      <c r="AG39" s="1"/>
    </row>
    <row r="40" spans="1:33" ht="33.799999999999997" customHeight="1" thickBot="1" x14ac:dyDescent="0.3">
      <c r="A40" s="36" t="s">
        <v>12</v>
      </c>
      <c r="B40" s="31">
        <v>59</v>
      </c>
      <c r="C40" s="32"/>
      <c r="D40" s="83">
        <v>134240.03</v>
      </c>
      <c r="E40" s="34"/>
      <c r="F40" s="1"/>
      <c r="G40" s="1"/>
      <c r="H40" s="196" t="s">
        <v>2</v>
      </c>
      <c r="I40" s="197"/>
      <c r="J40" s="48">
        <f>SUM(J34:J39)</f>
        <v>89</v>
      </c>
      <c r="K40" s="39"/>
      <c r="L40" s="159">
        <f>SUM(L34:L39)</f>
        <v>439166.28</v>
      </c>
      <c r="M40" s="41"/>
      <c r="N40" s="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30.75" customHeight="1" thickBot="1" x14ac:dyDescent="0.3">
      <c r="A41" s="37" t="s">
        <v>2</v>
      </c>
      <c r="B41" s="38">
        <f>SUM(B34:B40)</f>
        <v>89</v>
      </c>
      <c r="C41" s="39"/>
      <c r="D41" s="159">
        <f>SUM(D34:D40)</f>
        <v>439166.28859999997</v>
      </c>
      <c r="E41" s="41"/>
      <c r="F41" s="1"/>
      <c r="G41" s="1"/>
      <c r="H41" s="5"/>
      <c r="I41" s="1"/>
      <c r="J41" s="1"/>
      <c r="K41" s="1"/>
      <c r="L41" s="1"/>
      <c r="M41" s="1"/>
      <c r="N41" s="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32.950000000000003" customHeight="1" x14ac:dyDescent="0.25">
      <c r="A42" s="1"/>
      <c r="B42" s="5"/>
      <c r="C42" s="1"/>
      <c r="D42" s="1"/>
      <c r="E42" s="1"/>
      <c r="F42" s="1"/>
      <c r="G42" s="1"/>
      <c r="H42" s="5"/>
      <c r="I42" s="1"/>
      <c r="J42" s="1"/>
      <c r="K42" s="1"/>
      <c r="L42" s="1"/>
      <c r="M42" s="1"/>
      <c r="N42" s="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36" customHeight="1" x14ac:dyDescent="0.25">
      <c r="A43" s="1"/>
      <c r="B43" s="5"/>
      <c r="C43" s="1"/>
      <c r="D43" s="1"/>
      <c r="E43" s="1"/>
      <c r="F43" s="1"/>
      <c r="G43" s="1"/>
      <c r="H43" s="5"/>
      <c r="I43" s="1"/>
      <c r="J43" s="1"/>
      <c r="K43" s="1"/>
      <c r="L43" s="1"/>
      <c r="M43" s="1"/>
      <c r="N43" s="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" customFormat="1" ht="23.1" customHeight="1" x14ac:dyDescent="0.25">
      <c r="B44" s="5"/>
      <c r="H44" s="5"/>
      <c r="N44" s="5"/>
    </row>
    <row r="45" spans="1:33" s="1" customFormat="1" x14ac:dyDescent="0.25">
      <c r="B45" s="5"/>
      <c r="H45" s="5"/>
      <c r="N45" s="5"/>
    </row>
    <row r="46" spans="1:33" s="1" customFormat="1" x14ac:dyDescent="0.25">
      <c r="B46" s="5"/>
      <c r="H46" s="5"/>
      <c r="N46" s="5"/>
    </row>
    <row r="47" spans="1:33" s="1" customFormat="1" x14ac:dyDescent="0.25">
      <c r="B47" s="5"/>
      <c r="H47" s="5"/>
      <c r="N47" s="5"/>
    </row>
    <row r="48" spans="1:33" s="1" customFormat="1" x14ac:dyDescent="0.25">
      <c r="B48" s="5"/>
      <c r="H48" s="5"/>
      <c r="N48" s="5"/>
    </row>
    <row r="49" spans="2:14" s="1" customFormat="1" x14ac:dyDescent="0.25">
      <c r="B49" s="5"/>
      <c r="H49" s="5"/>
      <c r="N49" s="5"/>
    </row>
    <row r="50" spans="2:14" s="1" customFormat="1" x14ac:dyDescent="0.25">
      <c r="B50" s="5"/>
      <c r="H50" s="5"/>
      <c r="N50" s="5"/>
    </row>
    <row r="51" spans="2:14" s="1" customFormat="1" x14ac:dyDescent="0.25">
      <c r="B51" s="5"/>
      <c r="H51" s="5"/>
      <c r="N51" s="5"/>
    </row>
    <row r="52" spans="2:14" s="1" customFormat="1" x14ac:dyDescent="0.25">
      <c r="B52" s="5"/>
      <c r="H52" s="5"/>
      <c r="N52" s="5"/>
    </row>
    <row r="53" spans="2:14" s="1" customFormat="1" x14ac:dyDescent="0.25">
      <c r="B53" s="5"/>
      <c r="H53" s="5"/>
      <c r="N53" s="5"/>
    </row>
    <row r="54" spans="2:14" s="1" customFormat="1" x14ac:dyDescent="0.25">
      <c r="B54" s="5"/>
      <c r="H54" s="5"/>
      <c r="N54" s="5"/>
    </row>
    <row r="55" spans="2:14" s="1" customFormat="1" x14ac:dyDescent="0.25">
      <c r="B55" s="5"/>
      <c r="H55" s="5"/>
      <c r="N55" s="5"/>
    </row>
    <row r="56" spans="2:14" s="1" customFormat="1" x14ac:dyDescent="0.25">
      <c r="B56" s="5"/>
      <c r="H56" s="5"/>
      <c r="N56" s="5"/>
    </row>
    <row r="57" spans="2:14" s="1" customFormat="1" x14ac:dyDescent="0.25">
      <c r="B57" s="5"/>
      <c r="H57" s="5"/>
      <c r="N57" s="5"/>
    </row>
    <row r="58" spans="2:14" s="1" customFormat="1" x14ac:dyDescent="0.25">
      <c r="B58" s="5"/>
      <c r="H58" s="5"/>
      <c r="N58" s="5"/>
    </row>
    <row r="59" spans="2:14" s="1" customFormat="1" x14ac:dyDescent="0.25">
      <c r="B59" s="5"/>
      <c r="H59" s="5"/>
      <c r="N59" s="5"/>
    </row>
    <row r="60" spans="2:14" s="1" customFormat="1" x14ac:dyDescent="0.25">
      <c r="B60" s="5"/>
      <c r="H60" s="5"/>
      <c r="N60" s="5"/>
    </row>
    <row r="61" spans="2:14" s="1" customFormat="1" x14ac:dyDescent="0.25">
      <c r="B61" s="5"/>
      <c r="H61" s="5"/>
      <c r="N61" s="5"/>
    </row>
    <row r="62" spans="2:14" s="1" customFormat="1" x14ac:dyDescent="0.25">
      <c r="B62" s="5"/>
      <c r="H62" s="5"/>
      <c r="N62" s="5"/>
    </row>
    <row r="63" spans="2:14" s="1" customFormat="1" x14ac:dyDescent="0.25">
      <c r="B63" s="5"/>
      <c r="H63" s="5"/>
      <c r="N63" s="5"/>
    </row>
    <row r="64" spans="2:14" s="1" customFormat="1" x14ac:dyDescent="0.25">
      <c r="B64" s="5"/>
      <c r="H64" s="5"/>
      <c r="N64" s="5"/>
    </row>
    <row r="65" spans="2:14" s="1" customFormat="1" x14ac:dyDescent="0.25">
      <c r="B65" s="5"/>
      <c r="H65" s="5"/>
      <c r="N65" s="5"/>
    </row>
    <row r="66" spans="2:14" s="1" customFormat="1" x14ac:dyDescent="0.25">
      <c r="B66" s="5"/>
      <c r="H66" s="5"/>
      <c r="N66" s="5"/>
    </row>
    <row r="67" spans="2:14" s="1" customFormat="1" x14ac:dyDescent="0.25">
      <c r="B67" s="5"/>
      <c r="H67" s="5"/>
      <c r="N67" s="5"/>
    </row>
    <row r="68" spans="2:14" s="1" customFormat="1" x14ac:dyDescent="0.25">
      <c r="B68" s="5"/>
      <c r="H68" s="5"/>
      <c r="N68" s="5"/>
    </row>
    <row r="69" spans="2:14" s="1" customFormat="1" x14ac:dyDescent="0.25">
      <c r="B69" s="5"/>
      <c r="H69" s="5"/>
      <c r="N69" s="5"/>
    </row>
    <row r="70" spans="2:14" s="1" customFormat="1" x14ac:dyDescent="0.25">
      <c r="B70" s="5"/>
      <c r="H70" s="5"/>
      <c r="N70" s="5"/>
    </row>
    <row r="71" spans="2:14" s="1" customFormat="1" x14ac:dyDescent="0.25">
      <c r="B71" s="5"/>
      <c r="H71" s="5"/>
      <c r="N71" s="5"/>
    </row>
    <row r="72" spans="2:14" s="1" customFormat="1" x14ac:dyDescent="0.25">
      <c r="B72" s="5"/>
      <c r="H72" s="5"/>
      <c r="N72" s="5"/>
    </row>
    <row r="73" spans="2:14" s="1" customFormat="1" x14ac:dyDescent="0.25">
      <c r="B73" s="5"/>
      <c r="H73" s="5"/>
      <c r="N73" s="5"/>
    </row>
    <row r="74" spans="2:14" s="1" customFormat="1" x14ac:dyDescent="0.25">
      <c r="B74" s="5"/>
      <c r="H74" s="5"/>
      <c r="N74" s="5"/>
    </row>
    <row r="75" spans="2:14" s="1" customFormat="1" x14ac:dyDescent="0.25">
      <c r="B75" s="5"/>
      <c r="H75" s="5"/>
      <c r="N75" s="5"/>
    </row>
    <row r="76" spans="2:14" s="1" customFormat="1" x14ac:dyDescent="0.25">
      <c r="B76" s="5"/>
      <c r="H76" s="5"/>
      <c r="N76" s="5"/>
    </row>
    <row r="77" spans="2:14" s="1" customFormat="1" x14ac:dyDescent="0.25">
      <c r="B77" s="5"/>
      <c r="H77" s="5"/>
      <c r="N77" s="5"/>
    </row>
    <row r="78" spans="2:14" s="1" customFormat="1" x14ac:dyDescent="0.25">
      <c r="B78" s="5"/>
      <c r="H78" s="5"/>
      <c r="N78" s="5"/>
    </row>
    <row r="79" spans="2:14" s="1" customFormat="1" x14ac:dyDescent="0.25">
      <c r="B79" s="5"/>
      <c r="H79" s="5"/>
      <c r="N79" s="5"/>
    </row>
    <row r="80" spans="2:14" s="1" customFormat="1" x14ac:dyDescent="0.25">
      <c r="B80" s="5"/>
      <c r="H80" s="5"/>
      <c r="N80" s="5"/>
    </row>
    <row r="81" spans="2:14" s="1" customFormat="1" x14ac:dyDescent="0.25">
      <c r="B81" s="5"/>
      <c r="H81" s="5"/>
      <c r="N81" s="5"/>
    </row>
    <row r="82" spans="2:14" s="1" customFormat="1" x14ac:dyDescent="0.25">
      <c r="B82" s="5"/>
      <c r="H82" s="5"/>
      <c r="N82" s="5"/>
    </row>
    <row r="83" spans="2:14" s="1" customFormat="1" x14ac:dyDescent="0.25">
      <c r="B83" s="5"/>
      <c r="H83" s="5"/>
      <c r="N83" s="5"/>
    </row>
    <row r="84" spans="2:14" s="1" customFormat="1" x14ac:dyDescent="0.25">
      <c r="B84" s="5"/>
      <c r="H84" s="5"/>
      <c r="N84" s="5"/>
    </row>
    <row r="85" spans="2:14" s="1" customFormat="1" x14ac:dyDescent="0.25">
      <c r="B85" s="5"/>
      <c r="H85" s="5"/>
      <c r="N85" s="5"/>
    </row>
    <row r="86" spans="2:14" s="1" customFormat="1" x14ac:dyDescent="0.25">
      <c r="B86" s="5"/>
      <c r="H86" s="5"/>
      <c r="N86" s="5"/>
    </row>
    <row r="87" spans="2:14" s="1" customFormat="1" x14ac:dyDescent="0.25">
      <c r="B87" s="5"/>
      <c r="H87" s="5"/>
      <c r="N87" s="5"/>
    </row>
    <row r="88" spans="2:14" s="1" customFormat="1" x14ac:dyDescent="0.25">
      <c r="B88" s="5"/>
      <c r="H88" s="5"/>
      <c r="N88" s="5"/>
    </row>
    <row r="89" spans="2:14" s="1" customFormat="1" x14ac:dyDescent="0.25">
      <c r="B89" s="5"/>
      <c r="H89" s="5"/>
      <c r="N89" s="5"/>
    </row>
    <row r="90" spans="2:14" s="1" customFormat="1" x14ac:dyDescent="0.25">
      <c r="B90" s="5"/>
      <c r="H90" s="5"/>
      <c r="N90" s="5"/>
    </row>
    <row r="91" spans="2:14" s="1" customFormat="1" x14ac:dyDescent="0.25">
      <c r="B91" s="5"/>
      <c r="H91" s="5"/>
      <c r="N91" s="5"/>
    </row>
    <row r="92" spans="2:14" s="1" customFormat="1" x14ac:dyDescent="0.25">
      <c r="B92" s="5"/>
      <c r="H92" s="5"/>
      <c r="N92" s="5"/>
    </row>
    <row r="93" spans="2:14" s="1" customFormat="1" x14ac:dyDescent="0.25">
      <c r="B93" s="5"/>
      <c r="H93" s="5"/>
      <c r="N93" s="5"/>
    </row>
    <row r="94" spans="2:14" s="1" customFormat="1" x14ac:dyDescent="0.25">
      <c r="B94" s="5"/>
      <c r="H94" s="5"/>
      <c r="N94" s="5"/>
    </row>
    <row r="95" spans="2:14" s="1" customFormat="1" x14ac:dyDescent="0.25">
      <c r="B95" s="5"/>
      <c r="H95" s="5"/>
      <c r="N95" s="5"/>
    </row>
    <row r="96" spans="2:14" s="1" customFormat="1" x14ac:dyDescent="0.25">
      <c r="B96" s="5"/>
      <c r="H96" s="5"/>
      <c r="N96" s="5"/>
    </row>
    <row r="97" spans="1:21" s="1" customFormat="1" x14ac:dyDescent="0.25">
      <c r="B97" s="5"/>
      <c r="H97" s="5"/>
      <c r="N97" s="5"/>
    </row>
    <row r="98" spans="1:21" s="1" customFormat="1" x14ac:dyDescent="0.25">
      <c r="B98" s="5"/>
      <c r="H98" s="5"/>
      <c r="N98" s="5"/>
    </row>
    <row r="99" spans="1:21" s="1" customFormat="1" x14ac:dyDescent="0.25">
      <c r="B99" s="5"/>
      <c r="H99" s="5"/>
      <c r="N99" s="5"/>
    </row>
    <row r="100" spans="1:21" s="1" customFormat="1" x14ac:dyDescent="0.25">
      <c r="B100" s="5"/>
      <c r="H100" s="5"/>
      <c r="N100" s="5"/>
    </row>
    <row r="101" spans="1:21" s="1" customFormat="1" x14ac:dyDescent="0.25">
      <c r="B101" s="5"/>
      <c r="H101" s="5"/>
      <c r="N101" s="5"/>
    </row>
    <row r="102" spans="1:21" s="1" customFormat="1" x14ac:dyDescent="0.25">
      <c r="B102" s="5"/>
      <c r="F102"/>
      <c r="G102"/>
      <c r="H102" s="6"/>
      <c r="I102"/>
      <c r="J102"/>
      <c r="K102"/>
      <c r="L102"/>
      <c r="M102"/>
      <c r="N102" s="6"/>
      <c r="O102"/>
      <c r="P102"/>
      <c r="Q102"/>
      <c r="R102"/>
      <c r="S102"/>
      <c r="T102"/>
      <c r="U102"/>
    </row>
    <row r="103" spans="1:21" s="1" customFormat="1" x14ac:dyDescent="0.25">
      <c r="A103"/>
      <c r="B103" s="6"/>
      <c r="C103"/>
      <c r="D103"/>
      <c r="E103"/>
      <c r="F103"/>
      <c r="G103"/>
      <c r="H103" s="6"/>
      <c r="I103"/>
      <c r="J103"/>
      <c r="K103"/>
      <c r="L103"/>
      <c r="M103"/>
      <c r="N103" s="6"/>
      <c r="O103"/>
      <c r="P103"/>
      <c r="Q103"/>
      <c r="R103"/>
      <c r="S103"/>
      <c r="T103"/>
      <c r="U103"/>
    </row>
    <row r="104" spans="1:21" s="1" customFormat="1" x14ac:dyDescent="0.25">
      <c r="A104"/>
      <c r="B104" s="6"/>
      <c r="C104"/>
      <c r="D104"/>
      <c r="E104"/>
      <c r="F104"/>
      <c r="G104"/>
      <c r="H104" s="6"/>
      <c r="I104"/>
      <c r="J104"/>
      <c r="K104"/>
      <c r="L104"/>
      <c r="M104"/>
      <c r="N104" s="6"/>
      <c r="O104"/>
      <c r="P104"/>
      <c r="Q104"/>
      <c r="R104"/>
      <c r="S104"/>
      <c r="T104"/>
      <c r="U104"/>
    </row>
  </sheetData>
  <mergeCells count="22">
    <mergeCell ref="A9:E9"/>
    <mergeCell ref="B11:AE11"/>
    <mergeCell ref="A12:A13"/>
    <mergeCell ref="B12:F12"/>
    <mergeCell ref="G12:K12"/>
    <mergeCell ref="L12:O12"/>
    <mergeCell ref="Q12:U12"/>
    <mergeCell ref="V12:Z12"/>
    <mergeCell ref="AA12:AE12"/>
    <mergeCell ref="A24:L24"/>
    <mergeCell ref="A25:H25"/>
    <mergeCell ref="A31:A33"/>
    <mergeCell ref="B31:E32"/>
    <mergeCell ref="H31:I33"/>
    <mergeCell ref="J31:M32"/>
    <mergeCell ref="H40:I40"/>
    <mergeCell ref="H34:I34"/>
    <mergeCell ref="H35:I35"/>
    <mergeCell ref="H36:I36"/>
    <mergeCell ref="H37:I37"/>
    <mergeCell ref="H38:I38"/>
    <mergeCell ref="H39:I39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tabSelected="1" zoomScale="80" zoomScaleNormal="80" workbookViewId="0">
      <selection activeCell="A5" sqref="A5"/>
    </sheetView>
  </sheetViews>
  <sheetFormatPr defaultColWidth="9.125" defaultRowHeight="14.3" x14ac:dyDescent="0.25"/>
  <cols>
    <col min="1" max="1" width="26.125" style="85" customWidth="1"/>
    <col min="2" max="2" width="11" style="6" customWidth="1"/>
    <col min="3" max="3" width="10.75" style="85" customWidth="1"/>
    <col min="4" max="4" width="19.125" style="85" customWidth="1"/>
    <col min="5" max="5" width="18.125" style="85" customWidth="1"/>
    <col min="6" max="6" width="11.5" style="85" customWidth="1"/>
    <col min="7" max="7" width="9.25" style="85" customWidth="1"/>
    <col min="8" max="8" width="10.875" style="6" customWidth="1"/>
    <col min="9" max="9" width="17.25" style="85" customWidth="1"/>
    <col min="10" max="10" width="20" style="85" customWidth="1"/>
    <col min="11" max="11" width="11.5" style="85" customWidth="1"/>
    <col min="12" max="12" width="10.875" style="85" customWidth="1"/>
    <col min="13" max="13" width="10.75" style="85" customWidth="1"/>
    <col min="14" max="14" width="18.875" style="6" customWidth="1"/>
    <col min="15" max="15" width="19.75" style="85" customWidth="1"/>
    <col min="16" max="16" width="11.5" style="85" customWidth="1"/>
    <col min="17" max="17" width="9.125" style="85" customWidth="1"/>
    <col min="18" max="18" width="11" style="85" customWidth="1"/>
    <col min="19" max="19" width="18.875" style="85" customWidth="1"/>
    <col min="20" max="20" width="19.5" style="85" customWidth="1"/>
    <col min="21" max="21" width="11.125" style="85" customWidth="1"/>
    <col min="22" max="22" width="9" style="85" customWidth="1"/>
    <col min="23" max="23" width="10" style="85" customWidth="1"/>
    <col min="24" max="24" width="19" style="85" customWidth="1"/>
    <col min="25" max="25" width="17.25" style="85" customWidth="1"/>
    <col min="26" max="26" width="9.75" style="85" customWidth="1"/>
    <col min="27" max="27" width="9.125" style="85" customWidth="1"/>
    <col min="28" max="28" width="10.875" style="85" customWidth="1"/>
    <col min="29" max="29" width="18.125" style="85" customWidth="1"/>
    <col min="30" max="30" width="18.875" style="85" customWidth="1"/>
    <col min="31" max="31" width="10.875" style="85" customWidth="1"/>
    <col min="32" max="16384" width="9.125" style="85"/>
  </cols>
  <sheetData>
    <row r="1" spans="1:31" x14ac:dyDescent="0.25">
      <c r="A1" s="3"/>
      <c r="B1" s="5"/>
      <c r="C1" s="3"/>
      <c r="D1" s="3"/>
      <c r="E1" s="3"/>
      <c r="F1" s="3"/>
      <c r="G1" s="3"/>
      <c r="H1" s="5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x14ac:dyDescent="0.25">
      <c r="A2" s="3"/>
      <c r="B2" s="5"/>
      <c r="C2" s="3"/>
      <c r="D2" s="3"/>
      <c r="E2" s="3"/>
      <c r="F2" s="3"/>
      <c r="G2" s="3"/>
      <c r="H2" s="5"/>
      <c r="I2" s="3"/>
      <c r="J2" s="3"/>
      <c r="K2" s="3"/>
      <c r="L2" s="3"/>
      <c r="M2" s="3"/>
      <c r="N2" s="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3"/>
      <c r="B3" s="5"/>
      <c r="C3" s="3"/>
      <c r="D3" s="3"/>
      <c r="E3" s="3"/>
      <c r="F3" s="3"/>
      <c r="G3" s="3"/>
      <c r="H3" s="5"/>
      <c r="I3" s="3"/>
      <c r="J3" s="3"/>
      <c r="K3" s="3"/>
      <c r="L3" s="3"/>
      <c r="M3" s="3"/>
      <c r="N3" s="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3" customFormat="1" x14ac:dyDescent="0.25">
      <c r="B4" s="5"/>
      <c r="H4" s="5"/>
      <c r="N4" s="5"/>
    </row>
    <row r="5" spans="1:31" s="3" customFormat="1" x14ac:dyDescent="0.25">
      <c r="B5" s="5"/>
      <c r="H5" s="5"/>
      <c r="N5" s="5"/>
    </row>
    <row r="6" spans="1:31" s="3" customFormat="1" ht="30.75" customHeight="1" x14ac:dyDescent="0.25">
      <c r="A6" s="15" t="s">
        <v>16</v>
      </c>
      <c r="B6" s="5"/>
      <c r="H6" s="5"/>
      <c r="N6" s="5"/>
    </row>
    <row r="7" spans="1:31" s="3" customFormat="1" ht="6.8" customHeight="1" x14ac:dyDescent="0.25">
      <c r="A7" s="2"/>
      <c r="B7" s="5"/>
      <c r="H7" s="5"/>
      <c r="N7" s="5"/>
    </row>
    <row r="8" spans="1:31" s="3" customFormat="1" ht="24.8" customHeight="1" x14ac:dyDescent="0.25">
      <c r="A8" s="12" t="s">
        <v>52</v>
      </c>
      <c r="B8" s="86" t="s">
        <v>53</v>
      </c>
      <c r="C8" s="87"/>
      <c r="D8" s="87"/>
      <c r="E8" s="87"/>
      <c r="F8" s="87"/>
      <c r="G8" s="88"/>
      <c r="H8" s="5"/>
      <c r="J8" s="87"/>
      <c r="K8" s="87"/>
      <c r="L8" s="87"/>
      <c r="N8" s="5"/>
      <c r="P8" s="87"/>
      <c r="Q8" s="87"/>
      <c r="R8" s="87"/>
      <c r="V8" s="87"/>
      <c r="W8" s="87"/>
      <c r="X8" s="87"/>
      <c r="AC8" s="87"/>
      <c r="AD8" s="87"/>
      <c r="AE8" s="87"/>
    </row>
    <row r="9" spans="1:31" s="3" customFormat="1" ht="34.5" customHeight="1" x14ac:dyDescent="0.25">
      <c r="A9" s="12" t="s">
        <v>39</v>
      </c>
      <c r="B9" s="89" t="s">
        <v>40</v>
      </c>
      <c r="C9" s="90"/>
      <c r="D9" s="90"/>
      <c r="E9" s="90"/>
      <c r="F9" s="90"/>
      <c r="G9" s="91"/>
      <c r="H9" s="91"/>
      <c r="I9" s="91"/>
      <c r="J9" s="91"/>
      <c r="K9" s="91"/>
      <c r="L9" s="12"/>
      <c r="N9" s="5"/>
      <c r="R9" s="12"/>
      <c r="X9" s="12"/>
      <c r="AE9" s="12"/>
    </row>
    <row r="10" spans="1:31" ht="26.35" customHeight="1" thickBot="1" x14ac:dyDescent="0.3">
      <c r="A10" s="3"/>
      <c r="B10" s="5"/>
      <c r="C10" s="3"/>
      <c r="D10" s="3"/>
      <c r="E10" s="3"/>
      <c r="F10" s="3"/>
      <c r="G10" s="3"/>
      <c r="H10" s="5"/>
      <c r="I10" s="3"/>
      <c r="J10" s="3"/>
      <c r="K10" s="3"/>
      <c r="L10" s="3"/>
      <c r="M10" s="3"/>
      <c r="N10" s="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9.1" customHeight="1" thickBot="1" x14ac:dyDescent="0.3">
      <c r="A11" s="3"/>
      <c r="B11" s="164" t="s">
        <v>8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6"/>
    </row>
    <row r="12" spans="1:31" ht="30.1" customHeight="1" thickBot="1" x14ac:dyDescent="0.3">
      <c r="A12" s="161" t="s">
        <v>13</v>
      </c>
      <c r="B12" s="180" t="s">
        <v>5</v>
      </c>
      <c r="C12" s="181"/>
      <c r="D12" s="181"/>
      <c r="E12" s="181"/>
      <c r="F12" s="205"/>
      <c r="G12" s="206" t="s">
        <v>3</v>
      </c>
      <c r="H12" s="184"/>
      <c r="I12" s="184"/>
      <c r="J12" s="184"/>
      <c r="K12" s="207"/>
      <c r="L12" s="208" t="s">
        <v>4</v>
      </c>
      <c r="M12" s="193"/>
      <c r="N12" s="193"/>
      <c r="O12" s="193"/>
      <c r="P12" s="193"/>
      <c r="Q12" s="209" t="s">
        <v>41</v>
      </c>
      <c r="R12" s="187"/>
      <c r="S12" s="187"/>
      <c r="T12" s="187"/>
      <c r="U12" s="210"/>
      <c r="V12" s="211" t="s">
        <v>6</v>
      </c>
      <c r="W12" s="189"/>
      <c r="X12" s="189"/>
      <c r="Y12" s="189"/>
      <c r="Z12" s="212"/>
      <c r="AA12" s="213" t="s">
        <v>7</v>
      </c>
      <c r="AB12" s="190"/>
      <c r="AC12" s="190"/>
      <c r="AD12" s="190"/>
      <c r="AE12" s="191"/>
    </row>
    <row r="13" spans="1:31" ht="39.1" customHeight="1" thickBot="1" x14ac:dyDescent="0.3">
      <c r="A13" s="162"/>
      <c r="B13" s="67" t="s">
        <v>9</v>
      </c>
      <c r="C13" s="68" t="s">
        <v>10</v>
      </c>
      <c r="D13" s="69" t="s">
        <v>34</v>
      </c>
      <c r="E13" s="70" t="s">
        <v>35</v>
      </c>
      <c r="F13" s="71" t="s">
        <v>18</v>
      </c>
      <c r="G13" s="72" t="s">
        <v>9</v>
      </c>
      <c r="H13" s="68" t="s">
        <v>10</v>
      </c>
      <c r="I13" s="69" t="s">
        <v>34</v>
      </c>
      <c r="J13" s="70" t="s">
        <v>31</v>
      </c>
      <c r="K13" s="71" t="s">
        <v>18</v>
      </c>
      <c r="L13" s="72" t="s">
        <v>9</v>
      </c>
      <c r="M13" s="68" t="s">
        <v>10</v>
      </c>
      <c r="N13" s="69" t="s">
        <v>34</v>
      </c>
      <c r="O13" s="70" t="s">
        <v>29</v>
      </c>
      <c r="P13" s="71" t="s">
        <v>18</v>
      </c>
      <c r="Q13" s="72" t="s">
        <v>9</v>
      </c>
      <c r="R13" s="68" t="s">
        <v>10</v>
      </c>
      <c r="S13" s="69" t="s">
        <v>30</v>
      </c>
      <c r="T13" s="70" t="s">
        <v>31</v>
      </c>
      <c r="U13" s="92" t="s">
        <v>18</v>
      </c>
      <c r="V13" s="67" t="s">
        <v>9</v>
      </c>
      <c r="W13" s="68" t="s">
        <v>10</v>
      </c>
      <c r="X13" s="69" t="s">
        <v>30</v>
      </c>
      <c r="Y13" s="70" t="s">
        <v>31</v>
      </c>
      <c r="Z13" s="71" t="s">
        <v>18</v>
      </c>
      <c r="AA13" s="67" t="s">
        <v>9</v>
      </c>
      <c r="AB13" s="68" t="s">
        <v>10</v>
      </c>
      <c r="AC13" s="69" t="s">
        <v>30</v>
      </c>
      <c r="AD13" s="70" t="s">
        <v>31</v>
      </c>
      <c r="AE13" s="71" t="s">
        <v>18</v>
      </c>
    </row>
    <row r="14" spans="1:31" s="20" customFormat="1" ht="36" customHeight="1" x14ac:dyDescent="0.25">
      <c r="A14" s="57" t="s">
        <v>42</v>
      </c>
      <c r="B14" s="93"/>
      <c r="C14" s="94" t="str">
        <f t="shared" ref="C14:C21" si="0">IF(B14,B14/$B$22,"")</f>
        <v/>
      </c>
      <c r="D14" s="95"/>
      <c r="E14" s="96"/>
      <c r="F14" s="97" t="str">
        <f t="shared" ref="F14:F21" si="1">IF(E14,E14/$E$22,"")</f>
        <v/>
      </c>
      <c r="G14" s="214">
        <f>1+1+1+1+1</f>
        <v>5</v>
      </c>
      <c r="H14" s="94">
        <f t="shared" ref="H14:H21" si="2">IF(G14,G14/$G$22,"")</f>
        <v>8.1967213114754092E-2</v>
      </c>
      <c r="I14" s="215">
        <f>21000+31600+145600+47500+1211.69</f>
        <v>246911.69</v>
      </c>
      <c r="J14" s="215">
        <f>21000+(31600+145600+1211.69)*1.21+47500</f>
        <v>284378.14489999996</v>
      </c>
      <c r="K14" s="97">
        <f t="shared" ref="K14:K21" si="3">IF(J14,J14/$J$22,"")</f>
        <v>0.65161877741399044</v>
      </c>
      <c r="L14" s="93">
        <v>1</v>
      </c>
      <c r="M14" s="94">
        <f t="shared" ref="M14:M21" si="4">IF(L14,L14/$L$22,"")</f>
        <v>0.05</v>
      </c>
      <c r="N14" s="215">
        <v>41080</v>
      </c>
      <c r="O14" s="215">
        <v>49706.799999999996</v>
      </c>
      <c r="P14" s="97">
        <f t="shared" ref="P14:P21" si="5">IF(O14,O14/$O$22,"")</f>
        <v>0.56650542154263472</v>
      </c>
      <c r="Q14" s="93"/>
      <c r="R14" s="94" t="str">
        <f t="shared" ref="R14:R21" si="6">IF(Q14,Q14/$Q$22,"")</f>
        <v/>
      </c>
      <c r="S14" s="95"/>
      <c r="T14" s="96"/>
      <c r="U14" s="97" t="str">
        <f t="shared" ref="U14:U21" si="7">IF(T14,T14/$T$22,"")</f>
        <v/>
      </c>
      <c r="V14" s="93"/>
      <c r="W14" s="94" t="str">
        <f t="shared" ref="W14:W21" si="8">IF(V14,V14/$V$22,"")</f>
        <v/>
      </c>
      <c r="X14" s="95"/>
      <c r="Y14" s="96"/>
      <c r="Z14" s="97" t="str">
        <f t="shared" ref="Z14:Z21" si="9">IF(Y14,Y14/$Y$22,"")</f>
        <v/>
      </c>
      <c r="AA14" s="93"/>
      <c r="AB14" s="94" t="str">
        <f t="shared" ref="AB14:AB21" si="10">IF(AA14,AA14/$AA$22,"")</f>
        <v/>
      </c>
      <c r="AC14" s="95"/>
      <c r="AD14" s="96"/>
      <c r="AE14" s="97" t="str">
        <f t="shared" ref="AE14:AE21" si="11">IF(AD14,AD14/$AD$22,"")</f>
        <v/>
      </c>
    </row>
    <row r="15" spans="1:31" s="20" customFormat="1" ht="36" customHeight="1" x14ac:dyDescent="0.25">
      <c r="A15" s="58" t="s">
        <v>25</v>
      </c>
      <c r="B15" s="99"/>
      <c r="C15" s="94" t="str">
        <f t="shared" si="0"/>
        <v/>
      </c>
      <c r="D15" s="100"/>
      <c r="E15" s="98"/>
      <c r="F15" s="97" t="str">
        <f t="shared" si="1"/>
        <v/>
      </c>
      <c r="G15" s="99"/>
      <c r="H15" s="94" t="str">
        <f t="shared" si="2"/>
        <v/>
      </c>
      <c r="I15" s="100"/>
      <c r="J15" s="98"/>
      <c r="K15" s="97" t="str">
        <f t="shared" si="3"/>
        <v/>
      </c>
      <c r="L15" s="99"/>
      <c r="M15" s="94" t="str">
        <f t="shared" si="4"/>
        <v/>
      </c>
      <c r="N15" s="100"/>
      <c r="O15" s="98"/>
      <c r="P15" s="97" t="str">
        <f t="shared" si="5"/>
        <v/>
      </c>
      <c r="Q15" s="99"/>
      <c r="R15" s="94" t="str">
        <f t="shared" si="6"/>
        <v/>
      </c>
      <c r="S15" s="100"/>
      <c r="T15" s="98"/>
      <c r="U15" s="97" t="str">
        <f t="shared" si="7"/>
        <v/>
      </c>
      <c r="V15" s="99"/>
      <c r="W15" s="94" t="str">
        <f t="shared" si="8"/>
        <v/>
      </c>
      <c r="X15" s="100"/>
      <c r="Y15" s="98"/>
      <c r="Z15" s="97" t="str">
        <f t="shared" si="9"/>
        <v/>
      </c>
      <c r="AA15" s="99"/>
      <c r="AB15" s="94" t="str">
        <f t="shared" si="10"/>
        <v/>
      </c>
      <c r="AC15" s="100"/>
      <c r="AD15" s="98"/>
      <c r="AE15" s="97" t="str">
        <f t="shared" si="11"/>
        <v/>
      </c>
    </row>
    <row r="16" spans="1:31" s="20" customFormat="1" ht="36" customHeight="1" x14ac:dyDescent="0.25">
      <c r="A16" s="58" t="s">
        <v>26</v>
      </c>
      <c r="B16" s="99"/>
      <c r="C16" s="94" t="str">
        <f t="shared" si="0"/>
        <v/>
      </c>
      <c r="D16" s="100"/>
      <c r="E16" s="98"/>
      <c r="F16" s="97" t="str">
        <f t="shared" si="1"/>
        <v/>
      </c>
      <c r="G16" s="99"/>
      <c r="H16" s="94" t="str">
        <f t="shared" si="2"/>
        <v/>
      </c>
      <c r="I16" s="100"/>
      <c r="J16" s="98"/>
      <c r="K16" s="97" t="str">
        <f t="shared" si="3"/>
        <v/>
      </c>
      <c r="L16" s="99"/>
      <c r="M16" s="94" t="str">
        <f t="shared" si="4"/>
        <v/>
      </c>
      <c r="N16" s="100"/>
      <c r="O16" s="98"/>
      <c r="P16" s="97" t="str">
        <f t="shared" si="5"/>
        <v/>
      </c>
      <c r="Q16" s="99"/>
      <c r="R16" s="94" t="str">
        <f t="shared" si="6"/>
        <v/>
      </c>
      <c r="S16" s="100"/>
      <c r="T16" s="98"/>
      <c r="U16" s="97" t="str">
        <f t="shared" si="7"/>
        <v/>
      </c>
      <c r="V16" s="99"/>
      <c r="W16" s="94" t="str">
        <f t="shared" si="8"/>
        <v/>
      </c>
      <c r="X16" s="100"/>
      <c r="Y16" s="98"/>
      <c r="Z16" s="97" t="str">
        <f t="shared" si="9"/>
        <v/>
      </c>
      <c r="AA16" s="99"/>
      <c r="AB16" s="94" t="str">
        <f t="shared" si="10"/>
        <v/>
      </c>
      <c r="AC16" s="100"/>
      <c r="AD16" s="98"/>
      <c r="AE16" s="97" t="str">
        <f t="shared" si="11"/>
        <v/>
      </c>
    </row>
    <row r="17" spans="1:31" s="20" customFormat="1" ht="36" customHeight="1" x14ac:dyDescent="0.25">
      <c r="A17" s="58" t="s">
        <v>43</v>
      </c>
      <c r="B17" s="99"/>
      <c r="C17" s="94" t="str">
        <f t="shared" si="0"/>
        <v/>
      </c>
      <c r="D17" s="100"/>
      <c r="E17" s="98"/>
      <c r="F17" s="97" t="str">
        <f t="shared" si="1"/>
        <v/>
      </c>
      <c r="G17" s="99"/>
      <c r="H17" s="94" t="str">
        <f t="shared" si="2"/>
        <v/>
      </c>
      <c r="I17" s="100"/>
      <c r="J17" s="98"/>
      <c r="K17" s="97" t="str">
        <f t="shared" si="3"/>
        <v/>
      </c>
      <c r="L17" s="99"/>
      <c r="M17" s="94" t="str">
        <f t="shared" si="4"/>
        <v/>
      </c>
      <c r="N17" s="100"/>
      <c r="O17" s="98"/>
      <c r="P17" s="97" t="str">
        <f t="shared" si="5"/>
        <v/>
      </c>
      <c r="Q17" s="99"/>
      <c r="R17" s="94" t="str">
        <f t="shared" si="6"/>
        <v/>
      </c>
      <c r="S17" s="100"/>
      <c r="T17" s="98"/>
      <c r="U17" s="97" t="str">
        <f t="shared" si="7"/>
        <v/>
      </c>
      <c r="V17" s="99"/>
      <c r="W17" s="94" t="str">
        <f t="shared" si="8"/>
        <v/>
      </c>
      <c r="X17" s="100"/>
      <c r="Y17" s="98"/>
      <c r="Z17" s="97" t="str">
        <f t="shared" si="9"/>
        <v/>
      </c>
      <c r="AA17" s="99"/>
      <c r="AB17" s="94" t="str">
        <f t="shared" si="10"/>
        <v/>
      </c>
      <c r="AC17" s="100"/>
      <c r="AD17" s="98"/>
      <c r="AE17" s="97" t="str">
        <f t="shared" si="11"/>
        <v/>
      </c>
    </row>
    <row r="18" spans="1:31" s="20" customFormat="1" ht="36" customHeight="1" x14ac:dyDescent="0.25">
      <c r="A18" s="58" t="s">
        <v>44</v>
      </c>
      <c r="B18" s="101"/>
      <c r="C18" s="94" t="str">
        <f t="shared" si="0"/>
        <v/>
      </c>
      <c r="D18" s="100"/>
      <c r="E18" s="98"/>
      <c r="F18" s="97" t="str">
        <f t="shared" si="1"/>
        <v/>
      </c>
      <c r="G18" s="101"/>
      <c r="H18" s="94" t="str">
        <f t="shared" si="2"/>
        <v/>
      </c>
      <c r="I18" s="100"/>
      <c r="J18" s="98"/>
      <c r="K18" s="97" t="str">
        <f t="shared" si="3"/>
        <v/>
      </c>
      <c r="L18" s="101"/>
      <c r="M18" s="94" t="str">
        <f t="shared" si="4"/>
        <v/>
      </c>
      <c r="N18" s="100"/>
      <c r="O18" s="98"/>
      <c r="P18" s="97" t="str">
        <f t="shared" si="5"/>
        <v/>
      </c>
      <c r="Q18" s="101"/>
      <c r="R18" s="94" t="str">
        <f t="shared" si="6"/>
        <v/>
      </c>
      <c r="S18" s="100"/>
      <c r="T18" s="98"/>
      <c r="U18" s="97" t="str">
        <f t="shared" si="7"/>
        <v/>
      </c>
      <c r="V18" s="101"/>
      <c r="W18" s="94" t="str">
        <f t="shared" si="8"/>
        <v/>
      </c>
      <c r="X18" s="100"/>
      <c r="Y18" s="98"/>
      <c r="Z18" s="97" t="str">
        <f t="shared" si="9"/>
        <v/>
      </c>
      <c r="AA18" s="101"/>
      <c r="AB18" s="94" t="str">
        <f t="shared" si="10"/>
        <v/>
      </c>
      <c r="AC18" s="100"/>
      <c r="AD18" s="98"/>
      <c r="AE18" s="97" t="str">
        <f t="shared" si="11"/>
        <v/>
      </c>
    </row>
    <row r="19" spans="1:31" s="20" customFormat="1" ht="36" customHeight="1" x14ac:dyDescent="0.2">
      <c r="A19" s="59" t="s">
        <v>45</v>
      </c>
      <c r="B19" s="101"/>
      <c r="C19" s="94" t="str">
        <f t="shared" si="0"/>
        <v/>
      </c>
      <c r="D19" s="100"/>
      <c r="E19" s="98"/>
      <c r="F19" s="97" t="str">
        <f t="shared" si="1"/>
        <v/>
      </c>
      <c r="G19" s="101">
        <v>1</v>
      </c>
      <c r="H19" s="94">
        <f t="shared" si="2"/>
        <v>1.6393442622950821E-2</v>
      </c>
      <c r="I19" s="216">
        <v>42250.32</v>
      </c>
      <c r="J19" s="216">
        <v>42250.32</v>
      </c>
      <c r="K19" s="97">
        <f t="shared" si="3"/>
        <v>9.6811595256136973E-2</v>
      </c>
      <c r="L19" s="101"/>
      <c r="M19" s="94" t="str">
        <f t="shared" si="4"/>
        <v/>
      </c>
      <c r="N19" s="100"/>
      <c r="O19" s="98"/>
      <c r="P19" s="97" t="str">
        <f t="shared" si="5"/>
        <v/>
      </c>
      <c r="Q19" s="101"/>
      <c r="R19" s="94" t="str">
        <f t="shared" si="6"/>
        <v/>
      </c>
      <c r="S19" s="100"/>
      <c r="T19" s="98"/>
      <c r="U19" s="97" t="str">
        <f t="shared" si="7"/>
        <v/>
      </c>
      <c r="V19" s="101"/>
      <c r="W19" s="94" t="str">
        <f t="shared" si="8"/>
        <v/>
      </c>
      <c r="X19" s="100"/>
      <c r="Y19" s="98"/>
      <c r="Z19" s="97" t="str">
        <f t="shared" si="9"/>
        <v/>
      </c>
      <c r="AA19" s="101"/>
      <c r="AB19" s="94" t="str">
        <f t="shared" si="10"/>
        <v/>
      </c>
      <c r="AC19" s="100"/>
      <c r="AD19" s="98"/>
      <c r="AE19" s="97" t="str">
        <f t="shared" si="11"/>
        <v/>
      </c>
    </row>
    <row r="20" spans="1:31" s="20" customFormat="1" ht="36" customHeight="1" x14ac:dyDescent="0.2">
      <c r="A20" s="59" t="s">
        <v>46</v>
      </c>
      <c r="B20" s="99">
        <v>1</v>
      </c>
      <c r="C20" s="94">
        <f t="shared" si="0"/>
        <v>1</v>
      </c>
      <c r="D20" s="216">
        <v>1751.4</v>
      </c>
      <c r="E20" s="217">
        <v>2119.194</v>
      </c>
      <c r="F20" s="97">
        <f t="shared" si="1"/>
        <v>1</v>
      </c>
      <c r="G20" s="99">
        <v>10</v>
      </c>
      <c r="H20" s="94">
        <f t="shared" si="2"/>
        <v>0.16393442622950818</v>
      </c>
      <c r="I20" s="216">
        <v>25545.670000000002</v>
      </c>
      <c r="J20" s="217">
        <v>30910.26</v>
      </c>
      <c r="K20" s="97">
        <f t="shared" si="3"/>
        <v>7.0827193270535244E-2</v>
      </c>
      <c r="L20" s="99">
        <v>6</v>
      </c>
      <c r="M20" s="94">
        <f t="shared" si="4"/>
        <v>0.3</v>
      </c>
      <c r="N20" s="216">
        <v>4508.1099999999997</v>
      </c>
      <c r="O20" s="217">
        <v>5454.8130999999994</v>
      </c>
      <c r="P20" s="97">
        <f t="shared" si="5"/>
        <v>6.2168178089351683E-2</v>
      </c>
      <c r="Q20" s="99"/>
      <c r="R20" s="94" t="str">
        <f t="shared" si="6"/>
        <v/>
      </c>
      <c r="S20" s="100"/>
      <c r="T20" s="98"/>
      <c r="U20" s="97" t="str">
        <f t="shared" si="7"/>
        <v/>
      </c>
      <c r="V20" s="99"/>
      <c r="W20" s="94" t="str">
        <f t="shared" si="8"/>
        <v/>
      </c>
      <c r="X20" s="100"/>
      <c r="Y20" s="98"/>
      <c r="Z20" s="97" t="str">
        <f t="shared" si="9"/>
        <v/>
      </c>
      <c r="AA20" s="99"/>
      <c r="AB20" s="94" t="str">
        <f t="shared" si="10"/>
        <v/>
      </c>
      <c r="AC20" s="100"/>
      <c r="AD20" s="98"/>
      <c r="AE20" s="97" t="str">
        <f t="shared" si="11"/>
        <v/>
      </c>
    </row>
    <row r="21" spans="1:31" s="20" customFormat="1" ht="36" customHeight="1" x14ac:dyDescent="0.2">
      <c r="A21" s="36" t="s">
        <v>47</v>
      </c>
      <c r="B21" s="99"/>
      <c r="C21" s="94" t="str">
        <f t="shared" si="0"/>
        <v/>
      </c>
      <c r="D21" s="100"/>
      <c r="E21" s="98"/>
      <c r="F21" s="97" t="str">
        <f t="shared" si="1"/>
        <v/>
      </c>
      <c r="G21" s="99">
        <v>45</v>
      </c>
      <c r="H21" s="94">
        <f t="shared" si="2"/>
        <v>0.73770491803278693</v>
      </c>
      <c r="I21" s="216">
        <v>67286.86</v>
      </c>
      <c r="J21" s="216">
        <v>78879.246399999989</v>
      </c>
      <c r="K21" s="97">
        <f t="shared" si="3"/>
        <v>0.18074243405933726</v>
      </c>
      <c r="L21" s="99">
        <v>13</v>
      </c>
      <c r="M21" s="94">
        <f t="shared" si="4"/>
        <v>0.65</v>
      </c>
      <c r="N21" s="216">
        <v>27267.199999999997</v>
      </c>
      <c r="O21" s="216">
        <v>32581.236499999999</v>
      </c>
      <c r="P21" s="97">
        <f t="shared" si="5"/>
        <v>0.37132640036801362</v>
      </c>
      <c r="Q21" s="99"/>
      <c r="R21" s="94" t="str">
        <f t="shared" si="6"/>
        <v/>
      </c>
      <c r="S21" s="100"/>
      <c r="T21" s="98"/>
      <c r="U21" s="97" t="str">
        <f t="shared" si="7"/>
        <v/>
      </c>
      <c r="V21" s="99"/>
      <c r="W21" s="94" t="str">
        <f t="shared" si="8"/>
        <v/>
      </c>
      <c r="X21" s="100"/>
      <c r="Y21" s="98"/>
      <c r="Z21" s="97" t="str">
        <f t="shared" si="9"/>
        <v/>
      </c>
      <c r="AA21" s="99"/>
      <c r="AB21" s="94" t="str">
        <f t="shared" si="10"/>
        <v/>
      </c>
      <c r="AC21" s="100"/>
      <c r="AD21" s="98"/>
      <c r="AE21" s="97" t="str">
        <f t="shared" si="11"/>
        <v/>
      </c>
    </row>
    <row r="22" spans="1:31" ht="32.950000000000003" customHeight="1" thickBot="1" x14ac:dyDescent="0.3">
      <c r="A22" s="102" t="s">
        <v>2</v>
      </c>
      <c r="B22" s="103">
        <f t="shared" ref="B22:AE22" si="12">SUM(B14:B21)</f>
        <v>1</v>
      </c>
      <c r="C22" s="104">
        <f t="shared" si="12"/>
        <v>1</v>
      </c>
      <c r="D22" s="105">
        <f t="shared" si="12"/>
        <v>1751.4</v>
      </c>
      <c r="E22" s="105">
        <f t="shared" si="12"/>
        <v>2119.194</v>
      </c>
      <c r="F22" s="106">
        <f t="shared" si="12"/>
        <v>1</v>
      </c>
      <c r="G22" s="103">
        <f t="shared" si="12"/>
        <v>61</v>
      </c>
      <c r="H22" s="104">
        <f t="shared" si="12"/>
        <v>1</v>
      </c>
      <c r="I22" s="105">
        <f t="shared" si="12"/>
        <v>381994.54</v>
      </c>
      <c r="J22" s="105">
        <f t="shared" si="12"/>
        <v>436417.97129999998</v>
      </c>
      <c r="K22" s="106">
        <f t="shared" si="12"/>
        <v>0.99999999999999978</v>
      </c>
      <c r="L22" s="103">
        <f t="shared" si="12"/>
        <v>20</v>
      </c>
      <c r="M22" s="104">
        <f t="shared" si="12"/>
        <v>1</v>
      </c>
      <c r="N22" s="105">
        <f t="shared" si="12"/>
        <v>72855.31</v>
      </c>
      <c r="O22" s="105">
        <f t="shared" si="12"/>
        <v>87742.849599999987</v>
      </c>
      <c r="P22" s="106">
        <f t="shared" si="12"/>
        <v>1</v>
      </c>
      <c r="Q22" s="103">
        <f t="shared" si="12"/>
        <v>0</v>
      </c>
      <c r="R22" s="104">
        <f t="shared" si="12"/>
        <v>0</v>
      </c>
      <c r="S22" s="105">
        <f t="shared" si="12"/>
        <v>0</v>
      </c>
      <c r="T22" s="105">
        <f t="shared" si="12"/>
        <v>0</v>
      </c>
      <c r="U22" s="106">
        <f t="shared" si="12"/>
        <v>0</v>
      </c>
      <c r="V22" s="103">
        <f t="shared" si="12"/>
        <v>0</v>
      </c>
      <c r="W22" s="104">
        <f t="shared" si="12"/>
        <v>0</v>
      </c>
      <c r="X22" s="105">
        <f t="shared" si="12"/>
        <v>0</v>
      </c>
      <c r="Y22" s="105">
        <f t="shared" si="12"/>
        <v>0</v>
      </c>
      <c r="Z22" s="106">
        <f t="shared" si="12"/>
        <v>0</v>
      </c>
      <c r="AA22" s="103">
        <f t="shared" si="12"/>
        <v>0</v>
      </c>
      <c r="AB22" s="104">
        <f t="shared" si="12"/>
        <v>0</v>
      </c>
      <c r="AC22" s="105">
        <f t="shared" si="12"/>
        <v>0</v>
      </c>
      <c r="AD22" s="105">
        <f t="shared" si="12"/>
        <v>0</v>
      </c>
      <c r="AE22" s="106">
        <f t="shared" si="12"/>
        <v>0</v>
      </c>
    </row>
    <row r="23" spans="1:31" s="3" customFormat="1" ht="18.7" customHeight="1" x14ac:dyDescent="0.25">
      <c r="B23" s="5"/>
      <c r="H23" s="5"/>
      <c r="N23" s="5"/>
    </row>
    <row r="24" spans="1:31" s="110" customFormat="1" ht="44" customHeight="1" x14ac:dyDescent="0.25">
      <c r="A24" s="163" t="s">
        <v>48</v>
      </c>
      <c r="B24" s="163"/>
      <c r="C24" s="163"/>
      <c r="D24" s="163"/>
      <c r="E24" s="163"/>
      <c r="F24" s="163"/>
      <c r="G24" s="163"/>
      <c r="H24" s="163"/>
      <c r="I24" s="107"/>
      <c r="J24" s="107"/>
      <c r="K24" s="107"/>
      <c r="L24" s="141"/>
      <c r="M24" s="108"/>
      <c r="N24" s="109"/>
      <c r="O24" s="109"/>
      <c r="P24" s="107"/>
      <c r="Q24" s="107"/>
      <c r="R24" s="141"/>
      <c r="S24" s="109"/>
      <c r="T24" s="109"/>
      <c r="U24" s="109"/>
      <c r="V24" s="51"/>
      <c r="W24" s="51"/>
      <c r="X24" s="51"/>
      <c r="AC24" s="51"/>
      <c r="AD24" s="51"/>
      <c r="AE24" s="51"/>
    </row>
    <row r="25" spans="1:31" s="112" customFormat="1" x14ac:dyDescent="0.25">
      <c r="A25" s="141"/>
      <c r="B25" s="141"/>
      <c r="C25" s="141"/>
      <c r="D25" s="141"/>
      <c r="E25" s="141"/>
      <c r="F25" s="141"/>
      <c r="G25" s="111"/>
      <c r="H25" s="111"/>
      <c r="I25" s="107"/>
      <c r="J25" s="107"/>
      <c r="K25" s="107"/>
      <c r="L25" s="141"/>
      <c r="M25" s="108"/>
      <c r="N25" s="109"/>
      <c r="O25" s="109"/>
      <c r="P25" s="107"/>
      <c r="Q25" s="107"/>
      <c r="R25" s="141"/>
      <c r="S25" s="109"/>
      <c r="T25" s="109"/>
      <c r="U25" s="109"/>
      <c r="V25" s="51"/>
      <c r="W25" s="51"/>
      <c r="X25" s="51"/>
      <c r="Y25" s="110"/>
      <c r="Z25" s="110"/>
      <c r="AA25" s="110"/>
      <c r="AB25" s="110"/>
      <c r="AC25" s="51"/>
      <c r="AD25" s="51"/>
      <c r="AE25" s="51"/>
    </row>
    <row r="26" spans="1:31" s="113" customFormat="1" ht="13.95" customHeight="1" x14ac:dyDescent="0.25">
      <c r="A26" s="141"/>
      <c r="B26" s="141"/>
      <c r="C26" s="141"/>
      <c r="D26" s="141"/>
      <c r="E26" s="141"/>
      <c r="F26" s="141"/>
      <c r="G26" s="111"/>
      <c r="H26" s="111"/>
      <c r="I26" s="107"/>
      <c r="J26" s="107"/>
      <c r="K26" s="107"/>
      <c r="L26" s="141"/>
      <c r="M26" s="108"/>
      <c r="N26" s="109"/>
      <c r="O26" s="109"/>
      <c r="P26" s="107"/>
      <c r="Q26" s="107"/>
      <c r="R26" s="141"/>
      <c r="S26" s="109"/>
      <c r="T26" s="109"/>
      <c r="U26" s="109"/>
      <c r="V26" s="109"/>
      <c r="W26" s="109"/>
      <c r="X26" s="109"/>
      <c r="Y26" s="110"/>
      <c r="Z26" s="110"/>
      <c r="AA26" s="110"/>
      <c r="AB26" s="110"/>
      <c r="AC26" s="109"/>
      <c r="AD26" s="109"/>
      <c r="AE26" s="109"/>
    </row>
    <row r="27" spans="1:31" s="113" customFormat="1" ht="18" customHeight="1" thickBot="1" x14ac:dyDescent="0.3">
      <c r="A27" s="141"/>
      <c r="B27" s="141"/>
      <c r="C27" s="141"/>
      <c r="D27" s="141"/>
      <c r="E27" s="141"/>
      <c r="F27" s="141"/>
      <c r="G27" s="111"/>
      <c r="H27" s="111"/>
      <c r="I27" s="107"/>
      <c r="J27" s="107"/>
      <c r="K27" s="107"/>
      <c r="L27" s="141"/>
      <c r="M27" s="108"/>
      <c r="N27" s="109"/>
      <c r="O27" s="109"/>
      <c r="P27" s="107"/>
      <c r="Q27" s="107"/>
      <c r="R27" s="141"/>
      <c r="S27" s="109"/>
      <c r="T27" s="109"/>
      <c r="U27" s="109"/>
      <c r="V27" s="107"/>
      <c r="W27" s="107"/>
      <c r="X27" s="141"/>
      <c r="Y27" s="110"/>
      <c r="Z27" s="110"/>
      <c r="AA27" s="110"/>
      <c r="AB27" s="110"/>
      <c r="AC27" s="107"/>
      <c r="AD27" s="107"/>
      <c r="AE27" s="141"/>
    </row>
    <row r="28" spans="1:31" s="114" customFormat="1" ht="18" customHeight="1" x14ac:dyDescent="0.25">
      <c r="A28" s="167" t="s">
        <v>13</v>
      </c>
      <c r="B28" s="200" t="s">
        <v>24</v>
      </c>
      <c r="C28" s="170"/>
      <c r="D28" s="170"/>
      <c r="E28" s="170"/>
      <c r="F28" s="171"/>
      <c r="G28" s="3"/>
      <c r="J28" s="174" t="s">
        <v>22</v>
      </c>
      <c r="K28" s="175"/>
      <c r="L28" s="200" t="s">
        <v>23</v>
      </c>
      <c r="M28" s="170"/>
      <c r="N28" s="170"/>
      <c r="O28" s="170"/>
      <c r="P28" s="171"/>
      <c r="Q28" s="107"/>
      <c r="R28" s="141"/>
      <c r="S28" s="109"/>
      <c r="T28" s="109"/>
      <c r="U28" s="109"/>
      <c r="V28" s="107"/>
      <c r="W28" s="107"/>
      <c r="X28" s="141"/>
      <c r="AC28" s="107"/>
      <c r="AD28" s="107"/>
      <c r="AE28" s="141"/>
    </row>
    <row r="29" spans="1:31" s="114" customFormat="1" ht="18" customHeight="1" thickBot="1" x14ac:dyDescent="0.3">
      <c r="A29" s="168"/>
      <c r="B29" s="201"/>
      <c r="C29" s="202"/>
      <c r="D29" s="202"/>
      <c r="E29" s="202"/>
      <c r="F29" s="203"/>
      <c r="G29" s="3"/>
      <c r="J29" s="176"/>
      <c r="K29" s="177"/>
      <c r="L29" s="204"/>
      <c r="M29" s="172"/>
      <c r="N29" s="172"/>
      <c r="O29" s="172"/>
      <c r="P29" s="173"/>
      <c r="Q29" s="107"/>
      <c r="R29" s="141"/>
      <c r="S29" s="109"/>
      <c r="T29" s="109"/>
      <c r="U29" s="109"/>
      <c r="V29" s="107"/>
      <c r="W29" s="107"/>
      <c r="X29" s="141"/>
      <c r="AC29" s="107"/>
      <c r="AD29" s="107"/>
      <c r="AE29" s="141"/>
    </row>
    <row r="30" spans="1:31" s="3" customFormat="1" ht="47.55" customHeight="1" thickBot="1" x14ac:dyDescent="0.3">
      <c r="A30" s="169"/>
      <c r="B30" s="115" t="s">
        <v>20</v>
      </c>
      <c r="C30" s="68" t="s">
        <v>10</v>
      </c>
      <c r="D30" s="69" t="s">
        <v>49</v>
      </c>
      <c r="E30" s="70" t="s">
        <v>50</v>
      </c>
      <c r="F30" s="116" t="s">
        <v>11</v>
      </c>
      <c r="J30" s="178"/>
      <c r="K30" s="179"/>
      <c r="L30" s="115" t="s">
        <v>20</v>
      </c>
      <c r="M30" s="68" t="s">
        <v>10</v>
      </c>
      <c r="N30" s="69" t="s">
        <v>49</v>
      </c>
      <c r="O30" s="70" t="s">
        <v>50</v>
      </c>
      <c r="P30" s="116" t="s">
        <v>11</v>
      </c>
    </row>
    <row r="31" spans="1:31" s="3" customFormat="1" ht="30.1" customHeight="1" x14ac:dyDescent="0.25">
      <c r="A31" s="57" t="s">
        <v>42</v>
      </c>
      <c r="B31" s="117">
        <f t="shared" ref="B31:B38" si="13">B14+G14+L14+Q14+V14+AA14</f>
        <v>6</v>
      </c>
      <c r="C31" s="118">
        <f t="shared" ref="C31:C38" si="14">IF(B31,B31/$B$39,"")</f>
        <v>7.3170731707317069E-2</v>
      </c>
      <c r="D31" s="119">
        <f t="shared" ref="D31:E36" si="15">D14+I14+N14+S14+X14+AC14</f>
        <v>287991.69</v>
      </c>
      <c r="E31" s="120">
        <f t="shared" si="15"/>
        <v>334084.94489999994</v>
      </c>
      <c r="F31" s="97">
        <f t="shared" ref="F31:F38" si="16">IF(E31,E31/$E$39,"")</f>
        <v>0.6348045440476785</v>
      </c>
      <c r="J31" s="198" t="s">
        <v>5</v>
      </c>
      <c r="K31" s="199"/>
      <c r="L31" s="60">
        <f>B22</f>
        <v>1</v>
      </c>
      <c r="M31" s="118">
        <f>IF(L31,L31/$L$37,"")</f>
        <v>1.2195121951219513E-2</v>
      </c>
      <c r="N31" s="121">
        <f>D22</f>
        <v>1751.4</v>
      </c>
      <c r="O31" s="121">
        <f>E22</f>
        <v>2119.194</v>
      </c>
      <c r="P31" s="122">
        <f>IF(O31,O31/$O$37,"")</f>
        <v>4.0267423044796306E-3</v>
      </c>
    </row>
    <row r="32" spans="1:31" s="3" customFormat="1" ht="30.1" customHeight="1" x14ac:dyDescent="0.25">
      <c r="A32" s="58" t="s">
        <v>25</v>
      </c>
      <c r="B32" s="123">
        <f t="shared" si="13"/>
        <v>0</v>
      </c>
      <c r="C32" s="118" t="str">
        <f t="shared" si="14"/>
        <v/>
      </c>
      <c r="D32" s="124">
        <f t="shared" si="15"/>
        <v>0</v>
      </c>
      <c r="E32" s="125">
        <f t="shared" si="15"/>
        <v>0</v>
      </c>
      <c r="F32" s="97" t="str">
        <f t="shared" si="16"/>
        <v/>
      </c>
      <c r="J32" s="194" t="s">
        <v>3</v>
      </c>
      <c r="K32" s="195"/>
      <c r="L32" s="8">
        <f>G22</f>
        <v>61</v>
      </c>
      <c r="M32" s="118">
        <f t="shared" ref="M32:M36" si="17">IF(L32,L32/$L$37,"")</f>
        <v>0.74390243902439024</v>
      </c>
      <c r="N32" s="126">
        <f>I22</f>
        <v>381994.54</v>
      </c>
      <c r="O32" s="126">
        <f>J22</f>
        <v>436417.97129999998</v>
      </c>
      <c r="P32" s="122">
        <f t="shared" ref="P32:P36" si="18">IF(O32,O32/$O$37,"")</f>
        <v>0.82925051102866798</v>
      </c>
    </row>
    <row r="33" spans="1:33" ht="30.1" customHeight="1" x14ac:dyDescent="0.25">
      <c r="A33" s="58" t="s">
        <v>26</v>
      </c>
      <c r="B33" s="123">
        <f t="shared" si="13"/>
        <v>0</v>
      </c>
      <c r="C33" s="118" t="str">
        <f t="shared" si="14"/>
        <v/>
      </c>
      <c r="D33" s="124">
        <f t="shared" si="15"/>
        <v>0</v>
      </c>
      <c r="E33" s="125">
        <f t="shared" si="15"/>
        <v>0</v>
      </c>
      <c r="F33" s="97" t="str">
        <f t="shared" si="16"/>
        <v/>
      </c>
      <c r="G33" s="3"/>
      <c r="J33" s="194" t="s">
        <v>4</v>
      </c>
      <c r="K33" s="195"/>
      <c r="L33" s="8">
        <f>L22</f>
        <v>20</v>
      </c>
      <c r="M33" s="118">
        <f t="shared" si="17"/>
        <v>0.24390243902439024</v>
      </c>
      <c r="N33" s="126">
        <f>N22</f>
        <v>72855.31</v>
      </c>
      <c r="O33" s="126">
        <f>O22</f>
        <v>87742.849599999987</v>
      </c>
      <c r="P33" s="122">
        <f t="shared" si="18"/>
        <v>0.16672274666685238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.1" customHeight="1" x14ac:dyDescent="0.25">
      <c r="A34" s="58" t="s">
        <v>43</v>
      </c>
      <c r="B34" s="123">
        <f t="shared" si="13"/>
        <v>0</v>
      </c>
      <c r="C34" s="118" t="str">
        <f t="shared" si="14"/>
        <v/>
      </c>
      <c r="D34" s="124">
        <f t="shared" si="15"/>
        <v>0</v>
      </c>
      <c r="E34" s="125">
        <f t="shared" si="15"/>
        <v>0</v>
      </c>
      <c r="F34" s="97" t="str">
        <f t="shared" si="16"/>
        <v/>
      </c>
      <c r="G34" s="3"/>
      <c r="J34" s="194" t="s">
        <v>41</v>
      </c>
      <c r="K34" s="195"/>
      <c r="L34" s="8">
        <f>Q22</f>
        <v>0</v>
      </c>
      <c r="M34" s="118" t="str">
        <f t="shared" si="17"/>
        <v/>
      </c>
      <c r="N34" s="126">
        <f>S22</f>
        <v>0</v>
      </c>
      <c r="O34" s="126">
        <f>T22</f>
        <v>0</v>
      </c>
      <c r="P34" s="122" t="str">
        <f t="shared" si="18"/>
        <v/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.1" customHeight="1" x14ac:dyDescent="0.25">
      <c r="A35" s="58" t="s">
        <v>44</v>
      </c>
      <c r="B35" s="127">
        <f t="shared" si="13"/>
        <v>0</v>
      </c>
      <c r="C35" s="118" t="str">
        <f t="shared" si="14"/>
        <v/>
      </c>
      <c r="D35" s="124">
        <f t="shared" si="15"/>
        <v>0</v>
      </c>
      <c r="E35" s="128">
        <f t="shared" si="15"/>
        <v>0</v>
      </c>
      <c r="F35" s="97" t="str">
        <f t="shared" si="16"/>
        <v/>
      </c>
      <c r="G35" s="3"/>
      <c r="J35" s="194" t="s">
        <v>6</v>
      </c>
      <c r="K35" s="195"/>
      <c r="L35" s="8">
        <f>V22</f>
        <v>0</v>
      </c>
      <c r="M35" s="118" t="str">
        <f t="shared" si="17"/>
        <v/>
      </c>
      <c r="N35" s="126">
        <f>X22</f>
        <v>0</v>
      </c>
      <c r="O35" s="126">
        <f>Y22</f>
        <v>0</v>
      </c>
      <c r="P35" s="122" t="str">
        <f t="shared" si="18"/>
        <v/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.1" customHeight="1" x14ac:dyDescent="0.25">
      <c r="A36" s="59" t="s">
        <v>45</v>
      </c>
      <c r="B36" s="127">
        <f t="shared" si="13"/>
        <v>1</v>
      </c>
      <c r="C36" s="118">
        <f t="shared" si="14"/>
        <v>1.2195121951219513E-2</v>
      </c>
      <c r="D36" s="124">
        <f t="shared" si="15"/>
        <v>42250.32</v>
      </c>
      <c r="E36" s="128">
        <f>E19+J19+O19+T19+Y19+AD19</f>
        <v>42250.32</v>
      </c>
      <c r="F36" s="97">
        <f t="shared" si="16"/>
        <v>8.0281064839652153E-2</v>
      </c>
      <c r="G36" s="3"/>
      <c r="J36" s="194" t="s">
        <v>7</v>
      </c>
      <c r="K36" s="195"/>
      <c r="L36" s="8">
        <f>AA22</f>
        <v>0</v>
      </c>
      <c r="M36" s="118" t="str">
        <f t="shared" si="17"/>
        <v/>
      </c>
      <c r="N36" s="126">
        <f>AC22</f>
        <v>0</v>
      </c>
      <c r="O36" s="126">
        <f>AD22</f>
        <v>0</v>
      </c>
      <c r="P36" s="122" t="str">
        <f t="shared" si="18"/>
        <v/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.1" customHeight="1" thickBot="1" x14ac:dyDescent="0.3">
      <c r="A37" s="59" t="s">
        <v>46</v>
      </c>
      <c r="B37" s="123">
        <f t="shared" si="13"/>
        <v>17</v>
      </c>
      <c r="C37" s="118">
        <f t="shared" si="14"/>
        <v>0.2073170731707317</v>
      </c>
      <c r="D37" s="124">
        <f>D20+I20+N20+S20+X20+AC20</f>
        <v>31805.180000000004</v>
      </c>
      <c r="E37" s="129">
        <f>E20+J20+O20+T20+Y20+AD20</f>
        <v>38484.267099999997</v>
      </c>
      <c r="F37" s="97">
        <f t="shared" si="16"/>
        <v>7.3125077925127957E-2</v>
      </c>
      <c r="G37" s="3"/>
      <c r="J37" s="196" t="s">
        <v>2</v>
      </c>
      <c r="K37" s="197"/>
      <c r="L37" s="48">
        <f>SUM(L31:L36)</f>
        <v>82</v>
      </c>
      <c r="M37" s="104">
        <f t="shared" ref="M37:P37" si="19">SUM(M31:M36)</f>
        <v>1</v>
      </c>
      <c r="N37" s="130">
        <f t="shared" si="19"/>
        <v>456601.25</v>
      </c>
      <c r="O37" s="131">
        <f t="shared" si="19"/>
        <v>526280.01489999995</v>
      </c>
      <c r="P37" s="132">
        <f t="shared" si="19"/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.1" customHeight="1" x14ac:dyDescent="0.25">
      <c r="A38" s="36" t="s">
        <v>47</v>
      </c>
      <c r="B38" s="123">
        <f t="shared" si="13"/>
        <v>58</v>
      </c>
      <c r="C38" s="118">
        <f t="shared" si="14"/>
        <v>0.70731707317073167</v>
      </c>
      <c r="D38" s="124">
        <f>D21+I21+N21+S21+X21+AC21</f>
        <v>94554.06</v>
      </c>
      <c r="E38" s="129">
        <f>E21+J21+O21+T21+Y21+AD21</f>
        <v>111460.48289999999</v>
      </c>
      <c r="F38" s="97">
        <f t="shared" si="16"/>
        <v>0.21178931318754129</v>
      </c>
      <c r="G38" s="3"/>
      <c r="H38" s="5"/>
      <c r="I38" s="133"/>
      <c r="J38" s="3"/>
      <c r="K38" s="3"/>
      <c r="L38" s="3"/>
      <c r="M38" s="3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s="113" customFormat="1" ht="30.1" customHeight="1" thickBot="1" x14ac:dyDescent="0.3">
      <c r="A39" s="37" t="s">
        <v>2</v>
      </c>
      <c r="B39" s="134">
        <f>SUM(B31:B38)</f>
        <v>82</v>
      </c>
      <c r="C39" s="135">
        <f>SUM(C31:C38)</f>
        <v>1</v>
      </c>
      <c r="D39" s="136">
        <f>SUM(D31:D38)</f>
        <v>456601.25</v>
      </c>
      <c r="E39" s="136">
        <f>SUM(E31:E38)</f>
        <v>526280.01489999995</v>
      </c>
      <c r="F39" s="137">
        <f>SUM(F31:F38)</f>
        <v>0.99999999999999978</v>
      </c>
      <c r="G39" s="111"/>
      <c r="H39" s="111"/>
      <c r="I39" s="107"/>
      <c r="J39" s="107"/>
      <c r="K39" s="107"/>
      <c r="L39" s="141"/>
      <c r="M39" s="108"/>
      <c r="N39" s="109"/>
      <c r="O39" s="109"/>
      <c r="P39" s="107"/>
      <c r="Q39" s="107"/>
      <c r="R39" s="141"/>
      <c r="S39" s="109"/>
      <c r="T39" s="109"/>
      <c r="U39" s="109"/>
      <c r="V39" s="107"/>
      <c r="W39" s="107"/>
      <c r="X39" s="141"/>
      <c r="Y39" s="110"/>
      <c r="Z39" s="110"/>
      <c r="AA39" s="110"/>
      <c r="AB39" s="110"/>
      <c r="AC39" s="107"/>
      <c r="AD39" s="107"/>
      <c r="AE39" s="141"/>
    </row>
    <row r="40" spans="1:33" s="113" customFormat="1" ht="30.1" customHeight="1" x14ac:dyDescent="0.25">
      <c r="A40" s="141"/>
      <c r="B40" s="141"/>
      <c r="C40" s="141"/>
      <c r="D40" s="141"/>
      <c r="E40" s="141"/>
      <c r="F40" s="141"/>
      <c r="G40" s="3"/>
      <c r="H40" s="5"/>
      <c r="I40" s="3"/>
      <c r="J40" s="3"/>
      <c r="K40" s="3"/>
      <c r="L40" s="3"/>
      <c r="M40" s="3"/>
      <c r="N40" s="5"/>
      <c r="O40" s="3"/>
      <c r="P40" s="3"/>
      <c r="Q40" s="3"/>
      <c r="R40" s="3"/>
      <c r="S40" s="3"/>
      <c r="T40" s="3"/>
      <c r="U40" s="138"/>
      <c r="V40" s="107"/>
      <c r="W40" s="107"/>
      <c r="X40" s="141"/>
      <c r="Y40" s="110"/>
      <c r="Z40" s="110"/>
      <c r="AA40" s="110"/>
      <c r="AB40" s="110"/>
      <c r="AC40" s="107"/>
      <c r="AD40" s="107"/>
      <c r="AE40" s="141"/>
    </row>
    <row r="41" spans="1:33" ht="36" customHeight="1" x14ac:dyDescent="0.25">
      <c r="A41" s="3"/>
      <c r="B41" s="5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s="3" customFormat="1" ht="23.1" customHeight="1" x14ac:dyDescent="0.25">
      <c r="B42" s="5"/>
      <c r="H42" s="5"/>
      <c r="N42" s="5"/>
    </row>
    <row r="43" spans="1:33" s="3" customFormat="1" x14ac:dyDescent="0.25">
      <c r="B43" s="5"/>
      <c r="H43" s="5"/>
      <c r="N43" s="5"/>
    </row>
    <row r="44" spans="1:33" s="3" customFormat="1" x14ac:dyDescent="0.25">
      <c r="B44" s="5"/>
      <c r="H44" s="5"/>
      <c r="N44" s="5"/>
    </row>
    <row r="45" spans="1:33" s="3" customFormat="1" x14ac:dyDescent="0.25">
      <c r="B45" s="5"/>
      <c r="H45" s="5"/>
      <c r="N45" s="5"/>
    </row>
    <row r="46" spans="1:33" s="3" customFormat="1" x14ac:dyDescent="0.25">
      <c r="B46" s="5"/>
      <c r="H46" s="5"/>
      <c r="N46" s="5"/>
    </row>
    <row r="47" spans="1:33" s="3" customFormat="1" x14ac:dyDescent="0.25">
      <c r="B47" s="5"/>
      <c r="H47" s="5"/>
      <c r="N47" s="5"/>
    </row>
    <row r="48" spans="1:33" s="3" customFormat="1" x14ac:dyDescent="0.25">
      <c r="B48" s="5"/>
      <c r="H48" s="5"/>
      <c r="N48" s="5"/>
    </row>
    <row r="49" spans="2:14" s="3" customFormat="1" x14ac:dyDescent="0.25">
      <c r="B49" s="5"/>
      <c r="H49" s="5"/>
      <c r="N49" s="5"/>
    </row>
    <row r="50" spans="2:14" s="3" customFormat="1" x14ac:dyDescent="0.25">
      <c r="B50" s="5"/>
      <c r="H50" s="5"/>
      <c r="N50" s="5"/>
    </row>
    <row r="51" spans="2:14" s="3" customFormat="1" x14ac:dyDescent="0.25">
      <c r="B51" s="5"/>
      <c r="H51" s="5"/>
      <c r="N51" s="5"/>
    </row>
    <row r="52" spans="2:14" s="3" customFormat="1" x14ac:dyDescent="0.25">
      <c r="B52" s="5"/>
      <c r="H52" s="5"/>
      <c r="N52" s="5"/>
    </row>
    <row r="53" spans="2:14" s="3" customFormat="1" x14ac:dyDescent="0.25">
      <c r="B53" s="5"/>
      <c r="H53" s="5"/>
      <c r="N53" s="5"/>
    </row>
    <row r="54" spans="2:14" s="3" customFormat="1" x14ac:dyDescent="0.25">
      <c r="B54" s="5"/>
      <c r="H54" s="5"/>
      <c r="N54" s="5"/>
    </row>
    <row r="55" spans="2:14" s="3" customFormat="1" x14ac:dyDescent="0.25">
      <c r="B55" s="5"/>
      <c r="H55" s="5"/>
      <c r="N55" s="5"/>
    </row>
    <row r="56" spans="2:14" s="3" customFormat="1" x14ac:dyDescent="0.25">
      <c r="B56" s="5"/>
      <c r="H56" s="5"/>
      <c r="N56" s="5"/>
    </row>
    <row r="57" spans="2:14" s="3" customFormat="1" x14ac:dyDescent="0.25">
      <c r="B57" s="5"/>
      <c r="H57" s="5"/>
      <c r="N57" s="5"/>
    </row>
    <row r="58" spans="2:14" s="3" customFormat="1" x14ac:dyDescent="0.25">
      <c r="B58" s="5"/>
      <c r="H58" s="5"/>
      <c r="N58" s="5"/>
    </row>
    <row r="59" spans="2:14" s="3" customFormat="1" x14ac:dyDescent="0.25">
      <c r="B59" s="5"/>
      <c r="H59" s="5"/>
      <c r="N59" s="5"/>
    </row>
    <row r="60" spans="2:14" s="3" customFormat="1" x14ac:dyDescent="0.25">
      <c r="B60" s="5"/>
      <c r="H60" s="5"/>
      <c r="N60" s="5"/>
    </row>
    <row r="61" spans="2:14" s="3" customFormat="1" x14ac:dyDescent="0.25">
      <c r="B61" s="5"/>
      <c r="H61" s="5"/>
      <c r="N61" s="5"/>
    </row>
    <row r="62" spans="2:14" s="3" customFormat="1" x14ac:dyDescent="0.25">
      <c r="B62" s="5"/>
      <c r="H62" s="5"/>
      <c r="N62" s="5"/>
    </row>
    <row r="63" spans="2:14" s="3" customFormat="1" x14ac:dyDescent="0.25">
      <c r="B63" s="5"/>
      <c r="H63" s="5"/>
      <c r="N63" s="5"/>
    </row>
    <row r="64" spans="2:14" s="3" customFormat="1" x14ac:dyDescent="0.25">
      <c r="B64" s="5"/>
      <c r="H64" s="5"/>
      <c r="N64" s="5"/>
    </row>
    <row r="65" spans="2:14" s="3" customFormat="1" x14ac:dyDescent="0.25">
      <c r="B65" s="5"/>
      <c r="H65" s="5"/>
      <c r="N65" s="5"/>
    </row>
    <row r="66" spans="2:14" s="3" customFormat="1" x14ac:dyDescent="0.25">
      <c r="B66" s="5"/>
      <c r="H66" s="5"/>
      <c r="N66" s="5"/>
    </row>
    <row r="67" spans="2:14" s="3" customFormat="1" x14ac:dyDescent="0.25">
      <c r="B67" s="5"/>
      <c r="H67" s="5"/>
      <c r="N67" s="5"/>
    </row>
    <row r="68" spans="2:14" s="3" customFormat="1" x14ac:dyDescent="0.25">
      <c r="B68" s="5"/>
      <c r="H68" s="5"/>
      <c r="N68" s="5"/>
    </row>
    <row r="69" spans="2:14" s="3" customFormat="1" x14ac:dyDescent="0.25">
      <c r="B69" s="5"/>
      <c r="H69" s="5"/>
      <c r="N69" s="5"/>
    </row>
    <row r="70" spans="2:14" s="3" customFormat="1" x14ac:dyDescent="0.25">
      <c r="B70" s="5"/>
      <c r="H70" s="5"/>
      <c r="N70" s="5"/>
    </row>
    <row r="71" spans="2:14" s="3" customFormat="1" x14ac:dyDescent="0.25">
      <c r="B71" s="5"/>
      <c r="H71" s="5"/>
      <c r="N71" s="5"/>
    </row>
    <row r="72" spans="2:14" s="3" customFormat="1" x14ac:dyDescent="0.25">
      <c r="B72" s="5"/>
      <c r="H72" s="5"/>
      <c r="N72" s="5"/>
    </row>
    <row r="73" spans="2:14" s="3" customFormat="1" x14ac:dyDescent="0.25">
      <c r="B73" s="5"/>
      <c r="H73" s="5"/>
      <c r="N73" s="5"/>
    </row>
    <row r="74" spans="2:14" s="3" customFormat="1" x14ac:dyDescent="0.25">
      <c r="B74" s="5"/>
      <c r="H74" s="5"/>
      <c r="N74" s="5"/>
    </row>
    <row r="75" spans="2:14" s="3" customFormat="1" x14ac:dyDescent="0.25">
      <c r="B75" s="5"/>
      <c r="H75" s="5"/>
      <c r="N75" s="5"/>
    </row>
    <row r="76" spans="2:14" s="3" customFormat="1" x14ac:dyDescent="0.25">
      <c r="B76" s="5"/>
      <c r="H76" s="5"/>
      <c r="N76" s="5"/>
    </row>
    <row r="77" spans="2:14" s="3" customFormat="1" x14ac:dyDescent="0.25">
      <c r="B77" s="5"/>
      <c r="H77" s="5"/>
      <c r="N77" s="5"/>
    </row>
    <row r="78" spans="2:14" s="3" customFormat="1" x14ac:dyDescent="0.25">
      <c r="B78" s="5"/>
      <c r="H78" s="5"/>
      <c r="N78" s="5"/>
    </row>
    <row r="79" spans="2:14" s="3" customFormat="1" x14ac:dyDescent="0.25">
      <c r="B79" s="5"/>
      <c r="H79" s="5"/>
      <c r="N79" s="5"/>
    </row>
    <row r="80" spans="2:14" s="3" customFormat="1" x14ac:dyDescent="0.25">
      <c r="B80" s="5"/>
      <c r="H80" s="5"/>
      <c r="N80" s="5"/>
    </row>
    <row r="81" spans="2:14" s="3" customFormat="1" x14ac:dyDescent="0.25">
      <c r="B81" s="5"/>
      <c r="H81" s="5"/>
      <c r="N81" s="5"/>
    </row>
    <row r="82" spans="2:14" s="3" customFormat="1" x14ac:dyDescent="0.25">
      <c r="B82" s="5"/>
      <c r="H82" s="5"/>
      <c r="N82" s="5"/>
    </row>
    <row r="83" spans="2:14" s="3" customFormat="1" x14ac:dyDescent="0.25">
      <c r="B83" s="5"/>
      <c r="H83" s="5"/>
      <c r="N83" s="5"/>
    </row>
    <row r="84" spans="2:14" s="3" customFormat="1" x14ac:dyDescent="0.25">
      <c r="B84" s="5"/>
      <c r="H84" s="5"/>
      <c r="N84" s="5"/>
    </row>
    <row r="85" spans="2:14" s="3" customFormat="1" x14ac:dyDescent="0.25">
      <c r="B85" s="5"/>
      <c r="H85" s="5"/>
      <c r="N85" s="5"/>
    </row>
    <row r="86" spans="2:14" s="3" customFormat="1" x14ac:dyDescent="0.25">
      <c r="B86" s="5"/>
      <c r="H86" s="5"/>
      <c r="N86" s="5"/>
    </row>
    <row r="87" spans="2:14" s="3" customFormat="1" x14ac:dyDescent="0.25">
      <c r="B87" s="5"/>
      <c r="H87" s="5"/>
      <c r="N87" s="5"/>
    </row>
    <row r="88" spans="2:14" s="3" customFormat="1" x14ac:dyDescent="0.25">
      <c r="B88" s="5"/>
      <c r="H88" s="5"/>
      <c r="N88" s="5"/>
    </row>
    <row r="89" spans="2:14" s="3" customFormat="1" x14ac:dyDescent="0.25">
      <c r="B89" s="5"/>
      <c r="H89" s="5"/>
      <c r="N89" s="5"/>
    </row>
    <row r="90" spans="2:14" s="3" customFormat="1" x14ac:dyDescent="0.25">
      <c r="B90" s="5"/>
      <c r="H90" s="5"/>
      <c r="N90" s="5"/>
    </row>
    <row r="91" spans="2:14" s="3" customFormat="1" x14ac:dyDescent="0.25">
      <c r="B91" s="5"/>
      <c r="H91" s="5"/>
      <c r="N91" s="5"/>
    </row>
    <row r="92" spans="2:14" s="3" customFormat="1" x14ac:dyDescent="0.25">
      <c r="B92" s="5"/>
      <c r="H92" s="5"/>
      <c r="N92" s="5"/>
    </row>
    <row r="93" spans="2:14" s="3" customFormat="1" x14ac:dyDescent="0.25">
      <c r="B93" s="5"/>
      <c r="H93" s="5"/>
      <c r="N93" s="5"/>
    </row>
    <row r="94" spans="2:14" s="3" customFormat="1" x14ac:dyDescent="0.25">
      <c r="B94" s="5"/>
      <c r="H94" s="5"/>
      <c r="N94" s="5"/>
    </row>
    <row r="95" spans="2:14" s="3" customFormat="1" x14ac:dyDescent="0.25">
      <c r="B95" s="5"/>
      <c r="H95" s="5"/>
      <c r="N95" s="5"/>
    </row>
    <row r="96" spans="2:14" s="3" customFormat="1" x14ac:dyDescent="0.25">
      <c r="B96" s="5"/>
      <c r="H96" s="5"/>
      <c r="N96" s="5"/>
    </row>
    <row r="97" spans="1:21" s="3" customFormat="1" x14ac:dyDescent="0.25">
      <c r="B97" s="5"/>
      <c r="H97" s="5"/>
      <c r="N97" s="5"/>
    </row>
    <row r="98" spans="1:21" s="3" customFormat="1" x14ac:dyDescent="0.25">
      <c r="B98" s="5"/>
      <c r="H98" s="5"/>
      <c r="N98" s="5"/>
    </row>
    <row r="99" spans="1:21" s="3" customFormat="1" x14ac:dyDescent="0.25">
      <c r="B99" s="5"/>
      <c r="H99" s="5"/>
      <c r="N99" s="5"/>
    </row>
    <row r="100" spans="1:21" s="3" customFormat="1" x14ac:dyDescent="0.25">
      <c r="B100" s="5"/>
      <c r="G100" s="85"/>
      <c r="H100" s="6"/>
      <c r="I100" s="85"/>
      <c r="J100" s="85"/>
      <c r="K100" s="85"/>
      <c r="L100" s="85"/>
      <c r="M100" s="85"/>
      <c r="N100" s="6"/>
      <c r="O100" s="85"/>
      <c r="P100" s="85"/>
      <c r="Q100" s="85"/>
      <c r="R100" s="85"/>
      <c r="S100" s="85"/>
      <c r="T100" s="85"/>
      <c r="U100" s="85"/>
    </row>
    <row r="101" spans="1:21" s="3" customFormat="1" x14ac:dyDescent="0.25">
      <c r="B101" s="5"/>
      <c r="F101" s="85"/>
      <c r="G101" s="85"/>
      <c r="H101" s="6"/>
      <c r="I101" s="85"/>
      <c r="J101" s="85"/>
      <c r="K101" s="85"/>
      <c r="L101" s="85"/>
      <c r="M101" s="85"/>
      <c r="N101" s="6"/>
      <c r="O101" s="85"/>
      <c r="P101" s="85"/>
      <c r="Q101" s="85"/>
      <c r="R101" s="85"/>
      <c r="S101" s="85"/>
      <c r="T101" s="85"/>
      <c r="U101" s="85"/>
    </row>
    <row r="102" spans="1:21" s="3" customFormat="1" x14ac:dyDescent="0.25">
      <c r="A102" s="85"/>
      <c r="B102" s="6"/>
      <c r="C102" s="85"/>
      <c r="D102" s="85"/>
      <c r="E102" s="85"/>
      <c r="F102" s="85"/>
      <c r="G102" s="85"/>
      <c r="H102" s="6"/>
      <c r="I102" s="85"/>
      <c r="J102" s="85"/>
      <c r="K102" s="85"/>
      <c r="L102" s="85"/>
      <c r="M102" s="85"/>
      <c r="N102" s="6"/>
      <c r="O102" s="85"/>
      <c r="P102" s="85"/>
      <c r="Q102" s="85"/>
      <c r="R102" s="85"/>
      <c r="S102" s="85"/>
      <c r="T102" s="85"/>
      <c r="U102" s="85"/>
    </row>
  </sheetData>
  <sheetProtection password="C9C3" sheet="1" objects="1" scenarios="1"/>
  <mergeCells count="20">
    <mergeCell ref="J32:K32"/>
    <mergeCell ref="J33:K33"/>
    <mergeCell ref="J34:K34"/>
    <mergeCell ref="J35:K35"/>
    <mergeCell ref="J36:K36"/>
    <mergeCell ref="J37:K37"/>
    <mergeCell ref="A24:H24"/>
    <mergeCell ref="A28:A30"/>
    <mergeCell ref="B28:F29"/>
    <mergeCell ref="J28:K30"/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</vt:i4>
      </vt:variant>
    </vt:vector>
  </HeadingPairs>
  <TitlesOfParts>
    <vt:vector size="6" baseType="lpstr">
      <vt:lpstr>1T</vt:lpstr>
      <vt:lpstr>2T</vt:lpstr>
      <vt:lpstr>3T</vt:lpstr>
      <vt:lpstr>4T</vt:lpstr>
      <vt:lpstr>Full3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2018-04-27T07:05:39Z</cp:lastPrinted>
  <dcterms:created xsi:type="dcterms:W3CDTF">2016-02-03T12:33:15Z</dcterms:created>
  <dcterms:modified xsi:type="dcterms:W3CDTF">2019-04-23T12:04:39Z</dcterms:modified>
</cp:coreProperties>
</file>