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9200" windowHeight="7965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1Àrea_d_impressió" localSheetId="4">'2019 - CONTRACTACIÓ ANUAL'!$A$1:$AE$43</definedName>
    <definedName name="_2Àrea_d_impressió" localSheetId="0">'1T'!$A$1:$AE$41</definedName>
    <definedName name="_3Àrea_d_impressió" localSheetId="1">'2T'!$A$1:$AE$41</definedName>
    <definedName name="_4Àrea_d_impressió" localSheetId="2">'3T'!$A$1:$AE$41</definedName>
    <definedName name="_5Àrea_d_impressió" localSheetId="3">'4T'!$A$1:$AE$41</definedName>
  </definedNames>
  <calcPr calcId="977461"/>
</workbook>
</file>

<file path=xl/calcChain.xml><?xml version="1.0" encoding="utf-8"?>
<calcChain xmlns="http://schemas.openxmlformats.org/spreadsheetml/2006/main">
  <c r="I14" i="1" l="1"/>
  <c r="I13" i="1"/>
  <c r="I22" i="1"/>
  <c r="N33" i="1"/>
  <c r="C13" i="4"/>
  <c r="C13" i="1"/>
  <c r="B16" i="7"/>
  <c r="C16" i="7"/>
  <c r="D16" i="7"/>
  <c r="J21" i="7"/>
  <c r="E21" i="7"/>
  <c r="O21" i="7"/>
  <c r="P21" i="7"/>
  <c r="T21" i="7"/>
  <c r="Y21" i="7"/>
  <c r="AD21" i="7"/>
  <c r="AE21" i="7"/>
  <c r="E13" i="7"/>
  <c r="J13" i="7"/>
  <c r="O13" i="7"/>
  <c r="T13" i="7"/>
  <c r="Y13" i="7"/>
  <c r="AD13" i="7"/>
  <c r="E20" i="7"/>
  <c r="F20" i="7"/>
  <c r="J20" i="7"/>
  <c r="O20" i="7"/>
  <c r="AD20" i="7"/>
  <c r="T20" i="7"/>
  <c r="Y20" i="7"/>
  <c r="Z20" i="7"/>
  <c r="J14" i="7"/>
  <c r="O14" i="7"/>
  <c r="E14" i="7"/>
  <c r="F14" i="7"/>
  <c r="T14" i="7"/>
  <c r="U14" i="7"/>
  <c r="Y14" i="7"/>
  <c r="AD14" i="7"/>
  <c r="J15" i="7"/>
  <c r="O15" i="7"/>
  <c r="E15" i="7"/>
  <c r="T15" i="7"/>
  <c r="U15" i="7"/>
  <c r="Y15" i="7"/>
  <c r="AD15" i="7"/>
  <c r="J16" i="7"/>
  <c r="K16" i="7"/>
  <c r="O16" i="7"/>
  <c r="E16" i="7"/>
  <c r="E34" i="7"/>
  <c r="F34" i="7"/>
  <c r="T16" i="7"/>
  <c r="Y16" i="7"/>
  <c r="Z16" i="7"/>
  <c r="AD16" i="7"/>
  <c r="AE16" i="7"/>
  <c r="J17" i="7"/>
  <c r="K17" i="7"/>
  <c r="O17" i="7"/>
  <c r="P17" i="7"/>
  <c r="E17" i="7"/>
  <c r="T17" i="7"/>
  <c r="Y17" i="7"/>
  <c r="AD17" i="7"/>
  <c r="J18" i="7"/>
  <c r="K18" i="7"/>
  <c r="O18" i="7"/>
  <c r="AD18" i="7"/>
  <c r="AE18" i="7"/>
  <c r="E18" i="7"/>
  <c r="F18" i="7"/>
  <c r="T18" i="7"/>
  <c r="U18" i="7"/>
  <c r="Y18" i="7"/>
  <c r="Z18" i="7"/>
  <c r="J19" i="7"/>
  <c r="O19" i="7"/>
  <c r="AD19" i="7"/>
  <c r="E19" i="7"/>
  <c r="F19" i="7"/>
  <c r="T19" i="7"/>
  <c r="U19" i="7"/>
  <c r="Y19" i="7"/>
  <c r="Z19" i="7"/>
  <c r="I21" i="7"/>
  <c r="D21" i="7"/>
  <c r="N21" i="7"/>
  <c r="S21" i="7"/>
  <c r="X21" i="7"/>
  <c r="AC21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D38" i="7"/>
  <c r="AC20" i="7"/>
  <c r="S20" i="7"/>
  <c r="X20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D35" i="7"/>
  <c r="AC17" i="7"/>
  <c r="I18" i="7"/>
  <c r="N18" i="7"/>
  <c r="AC18" i="7"/>
  <c r="D18" i="7"/>
  <c r="S18" i="7"/>
  <c r="X18" i="7"/>
  <c r="I19" i="7"/>
  <c r="N19" i="7"/>
  <c r="N22" i="7"/>
  <c r="N33" i="7"/>
  <c r="AC19" i="7"/>
  <c r="D19" i="7"/>
  <c r="S19" i="7"/>
  <c r="X19" i="7"/>
  <c r="G21" i="7"/>
  <c r="H21" i="7"/>
  <c r="B21" i="7"/>
  <c r="C21" i="7"/>
  <c r="L21" i="7"/>
  <c r="M21" i="7"/>
  <c r="Q21" i="7"/>
  <c r="V21" i="7"/>
  <c r="W21" i="7"/>
  <c r="AA21" i="7"/>
  <c r="AB21" i="7"/>
  <c r="B39" i="7"/>
  <c r="C39" i="7"/>
  <c r="G16" i="7"/>
  <c r="L16" i="7"/>
  <c r="Q16" i="7"/>
  <c r="V16" i="7"/>
  <c r="W16" i="7"/>
  <c r="AA16" i="7"/>
  <c r="B13" i="7"/>
  <c r="G13" i="7"/>
  <c r="L13" i="7"/>
  <c r="Q13" i="7"/>
  <c r="R13" i="7"/>
  <c r="V13" i="7"/>
  <c r="AA13" i="7"/>
  <c r="AB13" i="7"/>
  <c r="B20" i="7"/>
  <c r="G20" i="7"/>
  <c r="L20" i="7"/>
  <c r="AA20" i="7"/>
  <c r="AB20" i="7"/>
  <c r="Q20" i="7"/>
  <c r="R20" i="7"/>
  <c r="V20" i="7"/>
  <c r="G14" i="7"/>
  <c r="L14" i="7"/>
  <c r="B14" i="7"/>
  <c r="C14" i="7"/>
  <c r="Q14" i="7"/>
  <c r="V14" i="7"/>
  <c r="W14" i="7"/>
  <c r="AA14" i="7"/>
  <c r="AB14" i="7"/>
  <c r="G15" i="7"/>
  <c r="L15" i="7"/>
  <c r="B15" i="7"/>
  <c r="Q15" i="7"/>
  <c r="R15" i="7"/>
  <c r="V15" i="7"/>
  <c r="W15" i="7"/>
  <c r="W22" i="7"/>
  <c r="AA15" i="7"/>
  <c r="G17" i="7"/>
  <c r="H17" i="7"/>
  <c r="L17" i="7"/>
  <c r="M17" i="7"/>
  <c r="B17" i="7"/>
  <c r="B35" i="7"/>
  <c r="C35" i="7"/>
  <c r="Q17" i="7"/>
  <c r="V17" i="7"/>
  <c r="W17" i="7"/>
  <c r="AA17" i="7"/>
  <c r="AB17" i="7"/>
  <c r="G18" i="7"/>
  <c r="L18" i="7"/>
  <c r="M18" i="7"/>
  <c r="AA18" i="7"/>
  <c r="AB18" i="7"/>
  <c r="B18" i="7"/>
  <c r="Q18" i="7"/>
  <c r="R18" i="7"/>
  <c r="V18" i="7"/>
  <c r="W18" i="7"/>
  <c r="G19" i="7"/>
  <c r="L19" i="7"/>
  <c r="AA19" i="7"/>
  <c r="AB19" i="7"/>
  <c r="B19" i="7"/>
  <c r="Q19" i="7"/>
  <c r="R19" i="7"/>
  <c r="V19" i="7"/>
  <c r="W19" i="7"/>
  <c r="AE20" i="7"/>
  <c r="AE19" i="7"/>
  <c r="AE17" i="7"/>
  <c r="AE15" i="7"/>
  <c r="AB15" i="7"/>
  <c r="Z21" i="7"/>
  <c r="W20" i="7"/>
  <c r="Z17" i="7"/>
  <c r="Z15" i="7"/>
  <c r="Z14" i="7"/>
  <c r="R21" i="7"/>
  <c r="U20" i="7"/>
  <c r="U17" i="7"/>
  <c r="U16" i="7"/>
  <c r="R16" i="7"/>
  <c r="R14" i="7"/>
  <c r="P18" i="7"/>
  <c r="P16" i="7"/>
  <c r="M16" i="7"/>
  <c r="P15" i="7"/>
  <c r="M15" i="7"/>
  <c r="P14" i="7"/>
  <c r="AE13" i="7"/>
  <c r="M13" i="7"/>
  <c r="K15" i="7"/>
  <c r="K21" i="7"/>
  <c r="H16" i="7"/>
  <c r="F15" i="7"/>
  <c r="F21" i="7"/>
  <c r="C17" i="7"/>
  <c r="C19" i="7"/>
  <c r="J22" i="6"/>
  <c r="O33" i="6"/>
  <c r="E22" i="6"/>
  <c r="O32" i="6"/>
  <c r="P32" i="6"/>
  <c r="O22" i="6"/>
  <c r="P19" i="6"/>
  <c r="O34" i="6"/>
  <c r="O38" i="6"/>
  <c r="Y22" i="6"/>
  <c r="O36" i="6"/>
  <c r="P36" i="6"/>
  <c r="T22" i="6"/>
  <c r="O35" i="6"/>
  <c r="P35" i="6"/>
  <c r="AD22" i="6"/>
  <c r="O37" i="6"/>
  <c r="P37" i="6"/>
  <c r="I22" i="6"/>
  <c r="N33" i="6"/>
  <c r="D22" i="6"/>
  <c r="N32" i="6"/>
  <c r="N22" i="6"/>
  <c r="N34" i="6"/>
  <c r="X22" i="6"/>
  <c r="N36" i="6"/>
  <c r="S22" i="6"/>
  <c r="N35" i="6"/>
  <c r="AC22" i="6"/>
  <c r="N37" i="6"/>
  <c r="G22" i="6"/>
  <c r="L33" i="6"/>
  <c r="B22" i="6"/>
  <c r="L32" i="6"/>
  <c r="M32" i="6"/>
  <c r="L22" i="6"/>
  <c r="L34" i="6"/>
  <c r="V22" i="6"/>
  <c r="L36" i="6"/>
  <c r="M36" i="6"/>
  <c r="Q22" i="6"/>
  <c r="L35" i="6"/>
  <c r="M35" i="6"/>
  <c r="AA22" i="6"/>
  <c r="L37" i="6"/>
  <c r="M37" i="6"/>
  <c r="E40" i="6"/>
  <c r="F40" i="6"/>
  <c r="E32" i="6"/>
  <c r="E33" i="6"/>
  <c r="E34" i="6"/>
  <c r="F34" i="6"/>
  <c r="E35" i="6"/>
  <c r="E36" i="6"/>
  <c r="F36" i="6"/>
  <c r="E37" i="6"/>
  <c r="F37" i="6"/>
  <c r="E38" i="6"/>
  <c r="E39" i="6"/>
  <c r="F35" i="6"/>
  <c r="D40" i="6"/>
  <c r="D32" i="6"/>
  <c r="D33" i="6"/>
  <c r="D34" i="6"/>
  <c r="D35" i="6"/>
  <c r="D36" i="6"/>
  <c r="D37" i="6"/>
  <c r="D38" i="6"/>
  <c r="D39" i="6"/>
  <c r="B40" i="6"/>
  <c r="C40" i="6"/>
  <c r="B32" i="6"/>
  <c r="B33" i="6"/>
  <c r="B34" i="6"/>
  <c r="C34" i="6"/>
  <c r="B35" i="6"/>
  <c r="C35" i="6"/>
  <c r="B36" i="6"/>
  <c r="C36" i="6"/>
  <c r="B37" i="6"/>
  <c r="C37" i="6"/>
  <c r="B38" i="6"/>
  <c r="B39" i="6"/>
  <c r="AE13" i="6"/>
  <c r="AE14" i="6"/>
  <c r="AE15" i="6"/>
  <c r="AE16" i="6"/>
  <c r="AE17" i="6"/>
  <c r="AE18" i="6"/>
  <c r="AE19" i="6"/>
  <c r="AE20" i="6"/>
  <c r="AE21" i="6"/>
  <c r="AB13" i="6"/>
  <c r="AB22" i="6"/>
  <c r="AB14" i="6"/>
  <c r="AB15" i="6"/>
  <c r="AB16" i="6"/>
  <c r="AB17" i="6"/>
  <c r="AB18" i="6"/>
  <c r="AB19" i="6"/>
  <c r="AB20" i="6"/>
  <c r="AB21" i="6"/>
  <c r="Z13" i="6"/>
  <c r="Z14" i="6"/>
  <c r="Z15" i="6"/>
  <c r="Z16" i="6"/>
  <c r="Z17" i="6"/>
  <c r="Z18" i="6"/>
  <c r="Z19" i="6"/>
  <c r="Z20" i="6"/>
  <c r="Z21" i="6"/>
  <c r="W13" i="6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R13" i="6"/>
  <c r="R14" i="6"/>
  <c r="R15" i="6"/>
  <c r="R16" i="6"/>
  <c r="R17" i="6"/>
  <c r="R18" i="6"/>
  <c r="R19" i="6"/>
  <c r="R20" i="6"/>
  <c r="R21" i="6"/>
  <c r="P13" i="6"/>
  <c r="P14" i="6"/>
  <c r="P15" i="6"/>
  <c r="P16" i="6"/>
  <c r="P18" i="6"/>
  <c r="P20" i="6"/>
  <c r="P21" i="6"/>
  <c r="M13" i="6"/>
  <c r="M14" i="6"/>
  <c r="M15" i="6"/>
  <c r="M16" i="6"/>
  <c r="M18" i="6"/>
  <c r="M20" i="6"/>
  <c r="M21" i="6"/>
  <c r="K13" i="6"/>
  <c r="K14" i="6"/>
  <c r="K15" i="6"/>
  <c r="K16" i="6"/>
  <c r="K17" i="6"/>
  <c r="K18" i="6"/>
  <c r="K19" i="6"/>
  <c r="K20" i="6"/>
  <c r="K21" i="6"/>
  <c r="H15" i="6"/>
  <c r="H16" i="6"/>
  <c r="H17" i="6"/>
  <c r="H18" i="6"/>
  <c r="H20" i="6"/>
  <c r="H21" i="6"/>
  <c r="F13" i="6"/>
  <c r="F14" i="6"/>
  <c r="F15" i="6"/>
  <c r="F16" i="6"/>
  <c r="F17" i="6"/>
  <c r="F18" i="6"/>
  <c r="F19" i="6"/>
  <c r="F20" i="6"/>
  <c r="F21" i="6"/>
  <c r="C13" i="6"/>
  <c r="C14" i="6"/>
  <c r="C15" i="6"/>
  <c r="C16" i="6"/>
  <c r="C17" i="6"/>
  <c r="C18" i="6"/>
  <c r="C19" i="6"/>
  <c r="C20" i="6"/>
  <c r="C21" i="6"/>
  <c r="AD22" i="5"/>
  <c r="O37" i="5"/>
  <c r="P37" i="5"/>
  <c r="AC22" i="5"/>
  <c r="N37" i="5"/>
  <c r="AA22" i="5"/>
  <c r="L37" i="5"/>
  <c r="M37" i="5"/>
  <c r="E22" i="5"/>
  <c r="O32" i="5"/>
  <c r="J22" i="5"/>
  <c r="O22" i="5"/>
  <c r="P19" i="5"/>
  <c r="O34" i="5"/>
  <c r="T22" i="5"/>
  <c r="O35" i="5"/>
  <c r="P35" i="5"/>
  <c r="Y22" i="5"/>
  <c r="O36" i="5"/>
  <c r="P36" i="5"/>
  <c r="D22" i="5"/>
  <c r="N32" i="5"/>
  <c r="I22" i="5"/>
  <c r="N33" i="5"/>
  <c r="N22" i="5"/>
  <c r="N34" i="5"/>
  <c r="S22" i="5"/>
  <c r="N35" i="5"/>
  <c r="X22" i="5"/>
  <c r="N36" i="5"/>
  <c r="N38" i="5"/>
  <c r="B22" i="5"/>
  <c r="L32" i="5"/>
  <c r="M32" i="5"/>
  <c r="G22" i="5"/>
  <c r="H13" i="5"/>
  <c r="L33" i="5"/>
  <c r="L22" i="5"/>
  <c r="Q22" i="5"/>
  <c r="L35" i="5"/>
  <c r="V22" i="5"/>
  <c r="L36" i="5"/>
  <c r="M36" i="5"/>
  <c r="M35" i="5"/>
  <c r="E32" i="5"/>
  <c r="E33" i="5"/>
  <c r="E34" i="5"/>
  <c r="E39" i="5"/>
  <c r="E37" i="5"/>
  <c r="F37" i="5"/>
  <c r="E38" i="5"/>
  <c r="E40" i="5"/>
  <c r="F40" i="5"/>
  <c r="E35" i="5"/>
  <c r="F35" i="5"/>
  <c r="E36" i="5"/>
  <c r="F34" i="5"/>
  <c r="F36" i="5"/>
  <c r="D32" i="5"/>
  <c r="D41" i="5"/>
  <c r="D33" i="5"/>
  <c r="D34" i="5"/>
  <c r="D39" i="5"/>
  <c r="D37" i="5"/>
  <c r="D38" i="5"/>
  <c r="D40" i="5"/>
  <c r="D35" i="5"/>
  <c r="D36" i="5"/>
  <c r="B32" i="5"/>
  <c r="B33" i="5"/>
  <c r="B34" i="5"/>
  <c r="C34" i="5"/>
  <c r="B39" i="5"/>
  <c r="B40" i="5"/>
  <c r="B37" i="5"/>
  <c r="C37" i="5"/>
  <c r="B38" i="5"/>
  <c r="B35" i="5"/>
  <c r="C35" i="5"/>
  <c r="B36" i="5"/>
  <c r="C36" i="5"/>
  <c r="C40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B13" i="5"/>
  <c r="AB14" i="5"/>
  <c r="AB15" i="5"/>
  <c r="AB16" i="5"/>
  <c r="AB17" i="5"/>
  <c r="AB18" i="5"/>
  <c r="AB19" i="5"/>
  <c r="AB20" i="5"/>
  <c r="Z13" i="5"/>
  <c r="Z14" i="5"/>
  <c r="Z15" i="5"/>
  <c r="Z16" i="5"/>
  <c r="Z17" i="5"/>
  <c r="Z18" i="5"/>
  <c r="Z19" i="5"/>
  <c r="Z20" i="5"/>
  <c r="W13" i="5"/>
  <c r="W14" i="5"/>
  <c r="W15" i="5"/>
  <c r="W16" i="5"/>
  <c r="W17" i="5"/>
  <c r="W18" i="5"/>
  <c r="W19" i="5"/>
  <c r="W20" i="5"/>
  <c r="U13" i="5"/>
  <c r="U14" i="5"/>
  <c r="U15" i="5"/>
  <c r="U16" i="5"/>
  <c r="U17" i="5"/>
  <c r="U18" i="5"/>
  <c r="U19" i="5"/>
  <c r="U20" i="5"/>
  <c r="U22" i="5"/>
  <c r="R13" i="5"/>
  <c r="R14" i="5"/>
  <c r="R15" i="5"/>
  <c r="R16" i="5"/>
  <c r="R17" i="5"/>
  <c r="R18" i="5"/>
  <c r="R19" i="5"/>
  <c r="R20" i="5"/>
  <c r="P13" i="5"/>
  <c r="P14" i="5"/>
  <c r="P15" i="5"/>
  <c r="P16" i="5"/>
  <c r="P17" i="5"/>
  <c r="P18" i="5"/>
  <c r="M13" i="5"/>
  <c r="M14" i="5"/>
  <c r="M15" i="5"/>
  <c r="M16" i="5"/>
  <c r="M17" i="5"/>
  <c r="M18" i="5"/>
  <c r="K15" i="5"/>
  <c r="K16" i="5"/>
  <c r="K17" i="5"/>
  <c r="K18" i="5"/>
  <c r="H15" i="5"/>
  <c r="H16" i="5"/>
  <c r="H17" i="5"/>
  <c r="H18" i="5"/>
  <c r="F13" i="5"/>
  <c r="F14" i="5"/>
  <c r="F15" i="5"/>
  <c r="F16" i="5"/>
  <c r="F17" i="5"/>
  <c r="F18" i="5"/>
  <c r="F19" i="5"/>
  <c r="F20" i="5"/>
  <c r="C13" i="5"/>
  <c r="C14" i="5"/>
  <c r="C22" i="5"/>
  <c r="C15" i="5"/>
  <c r="C16" i="5"/>
  <c r="C17" i="5"/>
  <c r="C18" i="5"/>
  <c r="C19" i="5"/>
  <c r="C20" i="5"/>
  <c r="E40" i="4"/>
  <c r="E32" i="4"/>
  <c r="E33" i="4"/>
  <c r="E34" i="4"/>
  <c r="F34" i="4"/>
  <c r="E35" i="4"/>
  <c r="F35" i="4"/>
  <c r="E36" i="4"/>
  <c r="E37" i="4"/>
  <c r="F37" i="4"/>
  <c r="E38" i="4"/>
  <c r="E39" i="4"/>
  <c r="F40" i="4"/>
  <c r="D40" i="4"/>
  <c r="B40" i="4"/>
  <c r="C40" i="4"/>
  <c r="B32" i="4"/>
  <c r="B33" i="4"/>
  <c r="B34" i="4"/>
  <c r="C34" i="4"/>
  <c r="B35" i="4"/>
  <c r="B36" i="4"/>
  <c r="B37" i="4"/>
  <c r="C37" i="4"/>
  <c r="B38" i="4"/>
  <c r="B39" i="4"/>
  <c r="AE13" i="4"/>
  <c r="AE14" i="4"/>
  <c r="AE15" i="4"/>
  <c r="AE22" i="4"/>
  <c r="AE16" i="4"/>
  <c r="AE17" i="4"/>
  <c r="AE18" i="4"/>
  <c r="AE19" i="4"/>
  <c r="AE20" i="4"/>
  <c r="AE21" i="4"/>
  <c r="AD22" i="4"/>
  <c r="O37" i="4"/>
  <c r="P37" i="4"/>
  <c r="AC22" i="4"/>
  <c r="AB13" i="4"/>
  <c r="AB14" i="4"/>
  <c r="AB15" i="4"/>
  <c r="AB22" i="4"/>
  <c r="AB16" i="4"/>
  <c r="AB17" i="4"/>
  <c r="AB18" i="4"/>
  <c r="AB19" i="4"/>
  <c r="AB20" i="4"/>
  <c r="AB21" i="4"/>
  <c r="AA22" i="4"/>
  <c r="L37" i="4"/>
  <c r="M37" i="4"/>
  <c r="Z13" i="4"/>
  <c r="Z14" i="4"/>
  <c r="Z15" i="4"/>
  <c r="Z16" i="4"/>
  <c r="Z22" i="4"/>
  <c r="Z17" i="4"/>
  <c r="Z18" i="4"/>
  <c r="Z19" i="4"/>
  <c r="Y22" i="4"/>
  <c r="O36" i="4"/>
  <c r="P36" i="4"/>
  <c r="Z20" i="4"/>
  <c r="Z21" i="4"/>
  <c r="X22" i="4"/>
  <c r="N36" i="4"/>
  <c r="W13" i="4"/>
  <c r="W14" i="4"/>
  <c r="W15" i="4"/>
  <c r="W16" i="4"/>
  <c r="W22" i="4"/>
  <c r="W17" i="4"/>
  <c r="W18" i="4"/>
  <c r="W19" i="4"/>
  <c r="V22" i="4"/>
  <c r="L36" i="4"/>
  <c r="M36" i="4"/>
  <c r="W20" i="4"/>
  <c r="W21" i="4"/>
  <c r="T22" i="4"/>
  <c r="O35" i="4"/>
  <c r="P35" i="4"/>
  <c r="U13" i="4"/>
  <c r="U14" i="4"/>
  <c r="U15" i="4"/>
  <c r="U16" i="4"/>
  <c r="U17" i="4"/>
  <c r="U18" i="4"/>
  <c r="U19" i="4"/>
  <c r="U22" i="4"/>
  <c r="U20" i="4"/>
  <c r="U21" i="4"/>
  <c r="S22" i="4"/>
  <c r="N35" i="4"/>
  <c r="Q22" i="4"/>
  <c r="R13" i="4"/>
  <c r="R14" i="4"/>
  <c r="R15" i="4"/>
  <c r="R16" i="4"/>
  <c r="R17" i="4"/>
  <c r="R18" i="4"/>
  <c r="R19" i="4"/>
  <c r="R20" i="4"/>
  <c r="R21" i="4"/>
  <c r="O22" i="4"/>
  <c r="P13" i="4"/>
  <c r="P14" i="4"/>
  <c r="P15" i="4"/>
  <c r="P16" i="4"/>
  <c r="P17" i="4"/>
  <c r="P18" i="4"/>
  <c r="P21" i="4"/>
  <c r="N22" i="4"/>
  <c r="N34" i="4"/>
  <c r="L22" i="4"/>
  <c r="L34" i="4"/>
  <c r="M13" i="4"/>
  <c r="M14" i="4"/>
  <c r="M15" i="4"/>
  <c r="M16" i="4"/>
  <c r="M17" i="4"/>
  <c r="M18" i="4"/>
  <c r="M21" i="4"/>
  <c r="J22" i="4"/>
  <c r="K19" i="4"/>
  <c r="K13" i="4"/>
  <c r="K15" i="4"/>
  <c r="K16" i="4"/>
  <c r="K17" i="4"/>
  <c r="K18" i="4"/>
  <c r="K21" i="4"/>
  <c r="I22" i="4"/>
  <c r="N33" i="4"/>
  <c r="G22" i="4"/>
  <c r="H14" i="4"/>
  <c r="H15" i="4"/>
  <c r="H16" i="4"/>
  <c r="H17" i="4"/>
  <c r="H18" i="4"/>
  <c r="H21" i="4"/>
  <c r="E22" i="4"/>
  <c r="F13" i="4"/>
  <c r="F14" i="4"/>
  <c r="F15" i="4"/>
  <c r="F16" i="4"/>
  <c r="F17" i="4"/>
  <c r="F18" i="4"/>
  <c r="F19" i="4"/>
  <c r="F20" i="4"/>
  <c r="F21" i="4"/>
  <c r="D22" i="4"/>
  <c r="N32" i="4"/>
  <c r="N38" i="4"/>
  <c r="B22" i="4"/>
  <c r="L32" i="4"/>
  <c r="M32" i="4"/>
  <c r="C14" i="4"/>
  <c r="C15" i="4"/>
  <c r="C16" i="4"/>
  <c r="C17" i="4"/>
  <c r="C18" i="4"/>
  <c r="C19" i="4"/>
  <c r="C20" i="4"/>
  <c r="C21" i="4"/>
  <c r="O32" i="4"/>
  <c r="N37" i="4"/>
  <c r="L35" i="4"/>
  <c r="M35" i="4"/>
  <c r="F36" i="4"/>
  <c r="D32" i="4"/>
  <c r="D33" i="4"/>
  <c r="D34" i="4"/>
  <c r="D35" i="4"/>
  <c r="D36" i="4"/>
  <c r="D37" i="4"/>
  <c r="D38" i="4"/>
  <c r="D39" i="4"/>
  <c r="C35" i="4"/>
  <c r="C36" i="4"/>
  <c r="J22" i="1"/>
  <c r="K19" i="1"/>
  <c r="O22" i="1"/>
  <c r="E22" i="1"/>
  <c r="O32" i="1"/>
  <c r="Y22" i="1"/>
  <c r="O36" i="1"/>
  <c r="P36" i="1"/>
  <c r="T22" i="1"/>
  <c r="O35" i="1"/>
  <c r="P35" i="1"/>
  <c r="AD22" i="1"/>
  <c r="O37" i="1"/>
  <c r="P37" i="1"/>
  <c r="N22" i="1"/>
  <c r="N34" i="1"/>
  <c r="N38" i="1"/>
  <c r="D22" i="1"/>
  <c r="N32" i="1"/>
  <c r="X22" i="1"/>
  <c r="N36" i="1"/>
  <c r="S22" i="1"/>
  <c r="N35" i="1"/>
  <c r="AC22" i="1"/>
  <c r="N37" i="1"/>
  <c r="B22" i="1"/>
  <c r="L32" i="1"/>
  <c r="M32" i="1"/>
  <c r="G22" i="1"/>
  <c r="H17" i="1"/>
  <c r="L22" i="1"/>
  <c r="L34" i="1"/>
  <c r="V22" i="1"/>
  <c r="L36" i="1"/>
  <c r="M36" i="1"/>
  <c r="Q22" i="1"/>
  <c r="L35" i="1"/>
  <c r="M35" i="1"/>
  <c r="AA22" i="1"/>
  <c r="L37" i="1"/>
  <c r="M37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18" i="1"/>
  <c r="P17" i="1"/>
  <c r="P16" i="1"/>
  <c r="P15" i="1"/>
  <c r="P14" i="1"/>
  <c r="M21" i="1"/>
  <c r="M18" i="1"/>
  <c r="M17" i="1"/>
  <c r="M16" i="1"/>
  <c r="M15" i="1"/>
  <c r="M14" i="1"/>
  <c r="K21" i="1"/>
  <c r="K18" i="1"/>
  <c r="K16" i="1"/>
  <c r="K15" i="1"/>
  <c r="H21" i="1"/>
  <c r="H19" i="1"/>
  <c r="H16" i="1"/>
  <c r="H15" i="1"/>
  <c r="C21" i="1"/>
  <c r="C20" i="1"/>
  <c r="C19" i="1"/>
  <c r="C18" i="1"/>
  <c r="C17" i="1"/>
  <c r="C16" i="1"/>
  <c r="C15" i="1"/>
  <c r="C14" i="1"/>
  <c r="F21" i="1"/>
  <c r="E40" i="1"/>
  <c r="F40" i="1"/>
  <c r="E32" i="1"/>
  <c r="E39" i="1"/>
  <c r="E33" i="1"/>
  <c r="E34" i="1"/>
  <c r="F34" i="1"/>
  <c r="E35" i="1"/>
  <c r="E41" i="1"/>
  <c r="F32" i="1"/>
  <c r="E36" i="1"/>
  <c r="E37" i="1"/>
  <c r="E38" i="1"/>
  <c r="F35" i="1"/>
  <c r="D40" i="1"/>
  <c r="D32" i="1"/>
  <c r="D39" i="1"/>
  <c r="D33" i="1"/>
  <c r="D34" i="1"/>
  <c r="D35" i="1"/>
  <c r="D36" i="1"/>
  <c r="D37" i="1"/>
  <c r="D38" i="1"/>
  <c r="D41" i="1"/>
  <c r="B40" i="1"/>
  <c r="B32" i="1"/>
  <c r="B39" i="1"/>
  <c r="B33" i="1"/>
  <c r="B34" i="1"/>
  <c r="B35" i="1"/>
  <c r="C35" i="1"/>
  <c r="B36" i="1"/>
  <c r="B37" i="1"/>
  <c r="B38" i="1"/>
  <c r="C34" i="1"/>
  <c r="C40" i="1"/>
  <c r="AE13" i="1"/>
  <c r="AE22" i="1"/>
  <c r="AB13" i="1"/>
  <c r="Z13" i="1"/>
  <c r="Z22" i="1"/>
  <c r="W13" i="1"/>
  <c r="U13" i="1"/>
  <c r="U14" i="1"/>
  <c r="U22" i="1"/>
  <c r="U15" i="1"/>
  <c r="U16" i="1"/>
  <c r="U17" i="1"/>
  <c r="U18" i="1"/>
  <c r="U19" i="1"/>
  <c r="U20" i="1"/>
  <c r="R13" i="1"/>
  <c r="R22" i="1"/>
  <c r="P13" i="1"/>
  <c r="M13" i="1"/>
  <c r="K13" i="1"/>
  <c r="F20" i="1"/>
  <c r="F13" i="1"/>
  <c r="F14" i="1"/>
  <c r="F15" i="1"/>
  <c r="F16" i="1"/>
  <c r="F22" i="1"/>
  <c r="F17" i="1"/>
  <c r="F18" i="1"/>
  <c r="F19" i="1"/>
  <c r="C22" i="4"/>
  <c r="U21" i="7"/>
  <c r="E39" i="7"/>
  <c r="F39" i="7"/>
  <c r="P32" i="4"/>
  <c r="R17" i="7"/>
  <c r="R22" i="7"/>
  <c r="Y22" i="7"/>
  <c r="O36" i="7"/>
  <c r="P36" i="7"/>
  <c r="F13" i="7"/>
  <c r="AB22" i="5"/>
  <c r="M14" i="7"/>
  <c r="B36" i="7"/>
  <c r="C36" i="7"/>
  <c r="Z22" i="6"/>
  <c r="C15" i="7"/>
  <c r="Z13" i="7"/>
  <c r="Z22" i="7"/>
  <c r="C20" i="7"/>
  <c r="R22" i="5"/>
  <c r="E33" i="7"/>
  <c r="F33" i="7"/>
  <c r="C13" i="7"/>
  <c r="W13" i="7"/>
  <c r="H18" i="1"/>
  <c r="E36" i="7"/>
  <c r="F36" i="7"/>
  <c r="K17" i="1"/>
  <c r="K22" i="1"/>
  <c r="H18" i="7"/>
  <c r="F36" i="1"/>
  <c r="F37" i="1"/>
  <c r="C37" i="1"/>
  <c r="K14" i="1"/>
  <c r="O33" i="1"/>
  <c r="B41" i="1"/>
  <c r="C39" i="1"/>
  <c r="K20" i="1"/>
  <c r="C36" i="1"/>
  <c r="P19" i="1"/>
  <c r="M19" i="1"/>
  <c r="M22" i="1"/>
  <c r="M20" i="1"/>
  <c r="F33" i="1"/>
  <c r="M20" i="4"/>
  <c r="M19" i="4"/>
  <c r="D41" i="4"/>
  <c r="H20" i="5"/>
  <c r="H19" i="5"/>
  <c r="H14" i="5"/>
  <c r="H22" i="5"/>
  <c r="E38" i="7"/>
  <c r="M19" i="5"/>
  <c r="O33" i="5"/>
  <c r="E37" i="7"/>
  <c r="P20" i="5"/>
  <c r="P22" i="5"/>
  <c r="M22" i="6"/>
  <c r="M19" i="6"/>
  <c r="H19" i="6"/>
  <c r="H14" i="6"/>
  <c r="P22" i="6"/>
  <c r="P34" i="6"/>
  <c r="K22" i="6"/>
  <c r="P33" i="6"/>
  <c r="L38" i="6"/>
  <c r="M33" i="6"/>
  <c r="H13" i="6"/>
  <c r="E41" i="4"/>
  <c r="F33" i="4"/>
  <c r="K19" i="5"/>
  <c r="K14" i="5"/>
  <c r="K20" i="5"/>
  <c r="J22" i="7"/>
  <c r="B41" i="4"/>
  <c r="C38" i="4"/>
  <c r="F39" i="1"/>
  <c r="P32" i="5"/>
  <c r="O38" i="5"/>
  <c r="P34" i="5"/>
  <c r="G22" i="7"/>
  <c r="B32" i="7"/>
  <c r="D36" i="7"/>
  <c r="AC22" i="7"/>
  <c r="N35" i="7"/>
  <c r="D31" i="7"/>
  <c r="D39" i="7"/>
  <c r="E35" i="7"/>
  <c r="F35" i="7"/>
  <c r="F17" i="7"/>
  <c r="F22" i="7"/>
  <c r="C33" i="1"/>
  <c r="H20" i="1"/>
  <c r="H14" i="1"/>
  <c r="L33" i="1"/>
  <c r="H13" i="1"/>
  <c r="W22" i="5"/>
  <c r="Z22" i="5"/>
  <c r="AE22" i="5"/>
  <c r="M20" i="5"/>
  <c r="M22" i="5"/>
  <c r="L34" i="5"/>
  <c r="U22" i="6"/>
  <c r="N38" i="6"/>
  <c r="F16" i="7"/>
  <c r="B33" i="7"/>
  <c r="C33" i="7"/>
  <c r="H15" i="7"/>
  <c r="S22" i="7"/>
  <c r="N34" i="7"/>
  <c r="X22" i="7"/>
  <c r="N36" i="7"/>
  <c r="I22" i="7"/>
  <c r="N32" i="7"/>
  <c r="T22" i="7"/>
  <c r="O34" i="7"/>
  <c r="P34" i="7"/>
  <c r="U13" i="7"/>
  <c r="U22" i="7"/>
  <c r="O34" i="1"/>
  <c r="P20" i="1"/>
  <c r="P22" i="1"/>
  <c r="C22" i="6"/>
  <c r="E41" i="6"/>
  <c r="F32" i="6"/>
  <c r="F32" i="4"/>
  <c r="L33" i="4"/>
  <c r="H19" i="4"/>
  <c r="H13" i="4"/>
  <c r="H22" i="4"/>
  <c r="M22" i="4"/>
  <c r="O34" i="4"/>
  <c r="P20" i="4"/>
  <c r="P19" i="4"/>
  <c r="P22" i="4"/>
  <c r="K13" i="5"/>
  <c r="K22" i="5"/>
  <c r="H20" i="4"/>
  <c r="F38" i="1"/>
  <c r="F41" i="1"/>
  <c r="C38" i="1"/>
  <c r="C32" i="1"/>
  <c r="C41" i="1"/>
  <c r="O38" i="1"/>
  <c r="P33" i="1"/>
  <c r="P32" i="1"/>
  <c r="E41" i="5"/>
  <c r="L38" i="5"/>
  <c r="M33" i="5"/>
  <c r="F22" i="6"/>
  <c r="R22" i="6"/>
  <c r="AE22" i="6"/>
  <c r="B41" i="6"/>
  <c r="C38" i="6"/>
  <c r="D41" i="6"/>
  <c r="B37" i="7"/>
  <c r="B22" i="7"/>
  <c r="L31" i="7"/>
  <c r="C18" i="7"/>
  <c r="C22" i="7"/>
  <c r="V22" i="7"/>
  <c r="L36" i="7"/>
  <c r="M36" i="7"/>
  <c r="L22" i="7"/>
  <c r="M20" i="7"/>
  <c r="D37" i="7"/>
  <c r="P13" i="7"/>
  <c r="O22" i="7"/>
  <c r="B38" i="7"/>
  <c r="AA22" i="7"/>
  <c r="L35" i="7"/>
  <c r="M35" i="7"/>
  <c r="D22" i="7"/>
  <c r="N31" i="7"/>
  <c r="AB22" i="1"/>
  <c r="F22" i="4"/>
  <c r="K14" i="4"/>
  <c r="K22" i="4"/>
  <c r="K20" i="4"/>
  <c r="O33" i="4"/>
  <c r="B41" i="5"/>
  <c r="Q22" i="7"/>
  <c r="L34" i="7"/>
  <c r="M34" i="7"/>
  <c r="C39" i="4"/>
  <c r="F22" i="5"/>
  <c r="F32" i="5"/>
  <c r="AB16" i="7"/>
  <c r="AB22" i="7"/>
  <c r="B31" i="7"/>
  <c r="B34" i="7"/>
  <c r="C34" i="7"/>
  <c r="AD22" i="7"/>
  <c r="O35" i="7"/>
  <c r="P35" i="7"/>
  <c r="AE14" i="7"/>
  <c r="AE22" i="7"/>
  <c r="E32" i="7"/>
  <c r="D34" i="7"/>
  <c r="W22" i="1"/>
  <c r="R22" i="4"/>
  <c r="D33" i="7"/>
  <c r="D32" i="7"/>
  <c r="E22" i="7"/>
  <c r="O31" i="7"/>
  <c r="E31" i="7"/>
  <c r="C22" i="1"/>
  <c r="F39" i="6"/>
  <c r="P38" i="6"/>
  <c r="H22" i="6"/>
  <c r="C39" i="6"/>
  <c r="M34" i="6"/>
  <c r="M38" i="6"/>
  <c r="F38" i="6"/>
  <c r="F33" i="6"/>
  <c r="C32" i="6"/>
  <c r="C33" i="6"/>
  <c r="P31" i="7"/>
  <c r="H13" i="7"/>
  <c r="L32" i="7"/>
  <c r="H20" i="7"/>
  <c r="O32" i="7"/>
  <c r="K13" i="7"/>
  <c r="K19" i="7"/>
  <c r="C32" i="5"/>
  <c r="C39" i="5"/>
  <c r="C38" i="5"/>
  <c r="C33" i="5"/>
  <c r="M19" i="7"/>
  <c r="M22" i="7"/>
  <c r="L33" i="7"/>
  <c r="L37" i="7"/>
  <c r="P34" i="1"/>
  <c r="P38" i="1"/>
  <c r="K20" i="7"/>
  <c r="B40" i="7"/>
  <c r="C31" i="7"/>
  <c r="C33" i="4"/>
  <c r="O38" i="4"/>
  <c r="P34" i="4"/>
  <c r="P33" i="4"/>
  <c r="P19" i="7"/>
  <c r="P20" i="7"/>
  <c r="O33" i="7"/>
  <c r="H19" i="7"/>
  <c r="M38" i="5"/>
  <c r="M34" i="5"/>
  <c r="H14" i="7"/>
  <c r="P38" i="5"/>
  <c r="C32" i="4"/>
  <c r="C41" i="4"/>
  <c r="P33" i="5"/>
  <c r="F39" i="4"/>
  <c r="M31" i="7"/>
  <c r="L38" i="1"/>
  <c r="M34" i="1"/>
  <c r="E40" i="7"/>
  <c r="F31" i="7"/>
  <c r="N37" i="7"/>
  <c r="F33" i="5"/>
  <c r="F41" i="5"/>
  <c r="F39" i="5"/>
  <c r="F38" i="5"/>
  <c r="L38" i="4"/>
  <c r="M34" i="4"/>
  <c r="H22" i="1"/>
  <c r="D40" i="7"/>
  <c r="F38" i="4"/>
  <c r="F41" i="4"/>
  <c r="K14" i="7"/>
  <c r="P22" i="7"/>
  <c r="F41" i="6"/>
  <c r="C41" i="6"/>
  <c r="C38" i="7"/>
  <c r="P38" i="4"/>
  <c r="M33" i="7"/>
  <c r="C32" i="7"/>
  <c r="M33" i="4"/>
  <c r="M38" i="4"/>
  <c r="F37" i="7"/>
  <c r="F38" i="7"/>
  <c r="M33" i="1"/>
  <c r="M38" i="1"/>
  <c r="F32" i="7"/>
  <c r="C41" i="5"/>
  <c r="C37" i="7"/>
  <c r="M32" i="7"/>
  <c r="O37" i="7"/>
  <c r="P33" i="7"/>
  <c r="K22" i="7"/>
  <c r="H22" i="7"/>
  <c r="F40" i="7"/>
  <c r="P32" i="7"/>
  <c r="P37" i="7"/>
  <c r="M37" i="7"/>
  <c r="C40" i="7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<sst xmlns="http://schemas.openxmlformats.org/spreadsheetml/2006/main" count="430" uniqueCount="52">
  <si>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</si>
  <si>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</si>
  <si>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</si>
  <si>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</si>
  <si>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</si>
  <si>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</si>
  <si>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</si>
  <si>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</si>
  <si>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</si>
  <si>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</si>
  <si>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</si>
  <si>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</si>
  <si>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</si>
  <si>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</si>
  <si>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</si>
  <si>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</si>
  <si>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</si>
  <si>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</si>
  <si>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</si>
  <si>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</si>
  <si>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indexed="8"/>
        <rFont val="Arial"/>
        <family val="2"/>
      </rPr>
      <t xml:space="preserve">                 </t>
    </r>
    <r>
      <rPr>
        <b/>
        <i/>
        <sz val="9"/>
        <color indexed="8"/>
        <rFont val="Arial"/>
        <family val="2"/>
      </rPr>
      <t>(amb iva)</t>
    </r>
  </si>
  <si>
    <r>
      <t xml:space="preserve">Preu net                </t>
    </r>
    <r>
      <rPr>
        <b/>
        <i/>
        <sz val="9"/>
        <color indexed="8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</si>
  <si>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(amb iva)</t>
    </r>
  </si>
  <si>
    <r>
      <t xml:space="preserve">Preu net          </t>
    </r>
    <r>
      <rPr>
        <b/>
        <i/>
        <sz val="9"/>
        <color indexed="8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</si>
  <si>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</si>
  <si>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</si>
  <si>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</si>
  <si>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</si>
  <si>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</si>
  <si>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</si>
  <si>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indexed="8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</si>
  <si>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indexed="8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</si>
  <si>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</si>
  <si>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</si>
  <si>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indexed="8"/>
        <rFont val="Symbol"/>
        <family val="1"/>
        <charset val="2"/>
      </rPr>
      <t xml:space="preserve">® </t>
    </r>
    <r>
      <rPr>
        <b/>
        <sz val="10"/>
        <color indexed="8"/>
        <rFont val="Arial"/>
        <family val="2"/>
      </rPr>
      <t xml:space="preserve">Els lots es comptabilitzen com a contractes independents.
</t>
    </r>
    <r>
      <rPr>
        <b/>
        <sz val="10"/>
        <color indexed="8"/>
        <rFont val="Symbol"/>
        <family val="1"/>
        <charset val="2"/>
      </rPr>
      <t>®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</si>
  <si>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</si>
  <si>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</si>
  <si>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</si>
  <si>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</si>
  <si>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</si>
  <si>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</si>
  <si>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</si>
  <si>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</si>
  <si>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</si>
  <si>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</si>
  <si>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</si>
  <si>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</si>
  <si>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</si>
  <si>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indexed="10"/>
        <rFont val="Arial"/>
        <family val="2"/>
      </rPr>
      <t xml:space="preserve">* </t>
    </r>
    <r>
      <rPr>
        <b/>
        <sz val="10"/>
        <color indexed="8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indexed="30"/>
        <rFont val="Arial"/>
        <family val="2"/>
      </rPr>
      <t>http://ajuntament.barcelona.cat/pressupostos2018/docs/Llibre-Verd-projecte-Pressupost-2018.pdf</t>
    </r>
    <r>
      <rPr>
        <b/>
        <sz val="10"/>
        <color indexed="8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</si>
  <si>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indexed="10"/>
        <rFont val="Arial"/>
        <family val="2"/>
      </rPr>
      <t xml:space="preserve">* </t>
    </r>
    <r>
      <rPr>
        <b/>
        <sz val="10"/>
        <color indexed="8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indexed="30"/>
        <rFont val="Arial"/>
        <family val="2"/>
      </rPr>
      <t>http://ajuntament.barcelona.cat/pressupostos2018/docs/Llibre-Verd-projecte-Pressupost-2018.pdf</t>
    </r>
    <r>
      <rPr>
        <b/>
        <sz val="10"/>
        <color indexed="8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</si>
  <si>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indexed="10"/>
        <rFont val="Arial"/>
        <family val="2"/>
      </rPr>
      <t xml:space="preserve">* </t>
    </r>
    <r>
      <rPr>
        <b/>
        <sz val="10"/>
        <color indexed="8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indexed="30"/>
        <rFont val="Arial"/>
        <family val="2"/>
      </rPr>
      <t>http://ajuntament.barcelona.cat/pressupostos2018/docs/Llibre-Verd-projecte-Pressupost-2018.pdf</t>
    </r>
    <r>
      <rPr>
        <b/>
        <sz val="10"/>
        <color indexed="8"/>
        <rFont val="Arial"/>
        <family val="2"/>
      </rPr>
      <t xml:space="preserve">)
   Conjuntament es facilita l'acumulatiu trimestral de despesa efectuada. </t>
    </r>
  </si>
  <si>
    <t>FUNDACIO MIES VAN DER ROHE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</si>
</sst>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.5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Symbol"/>
      <family val="1"/>
      <charset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rgb="FF0070C0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9">
    <xf numFmtId="0" fontId="0" fillId="0" borderId="0" xfId="0"/>
    <xf numFmtId="3" fontId="11" fillId="0" borderId="1" xfId="0" applyNumberFormat="1" applyFont="1" applyBorder="1" applyAlignment="1" applyProtection="1">
      <alignment horizontal="center" vertical="center"/>
      <protection locked="0"/>
    </xf>
    <xf numFmtId="3" fontId="11" fillId="0" borderId="2" xfId="0" applyNumberFormat="1" applyFont="1" applyBorder="1" applyAlignment="1" applyProtection="1">
      <alignment horizontal="center" vertical="center"/>
      <protection locked="0"/>
    </xf>
    <xf numFmtId="3" fontId="11" fillId="0" borderId="2" xfId="0" quotePrefix="1" applyNumberFormat="1" applyFont="1" applyBorder="1" applyAlignment="1" applyProtection="1">
      <alignment horizontal="center" vertical="center"/>
      <protection locked="0"/>
    </xf>
    <xf numFmtId="165" fontId="11" fillId="0" borderId="3" xfId="0" applyNumberFormat="1" applyFont="1" applyBorder="1" applyAlignment="1" applyProtection="1">
      <alignment horizontal="right" vertical="center"/>
      <protection locked="0"/>
    </xf>
    <xf numFmtId="165" fontId="11" fillId="0" borderId="4" xfId="0" applyNumberFormat="1" applyFont="1" applyFill="1" applyBorder="1" applyAlignment="1" applyProtection="1">
      <alignment horizontal="right" vertical="center"/>
      <protection locked="0"/>
    </xf>
    <xf numFmtId="165" fontId="11" fillId="0" borderId="5" xfId="0" applyNumberFormat="1" applyFont="1" applyBorder="1" applyAlignment="1" applyProtection="1">
      <alignment horizontal="right" vertical="center"/>
      <protection locked="0"/>
    </xf>
    <xf numFmtId="165" fontId="11" fillId="0" borderId="6" xfId="0" applyNumberFormat="1" applyFont="1" applyFill="1" applyBorder="1" applyAlignment="1" applyProtection="1">
      <alignment horizontal="right" vertical="center"/>
      <protection locked="0"/>
    </xf>
    <xf numFmtId="10" fontId="11" fillId="0" borderId="3" xfId="0" applyNumberFormat="1" applyFont="1" applyBorder="1" applyAlignment="1" applyProtection="1">
      <alignment horizontal="center" vertical="center"/>
    </xf>
    <xf numFmtId="3" fontId="11" fillId="0" borderId="1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right" vertical="center"/>
    </xf>
    <xf numFmtId="165" fontId="11" fillId="0" borderId="4" xfId="0" applyNumberFormat="1" applyFont="1" applyFill="1" applyBorder="1" applyAlignment="1" applyProtection="1">
      <alignment horizontal="right" vertical="center"/>
    </xf>
    <xf numFmtId="3" fontId="11" fillId="0" borderId="2" xfId="0" applyNumberFormat="1" applyFont="1" applyBorder="1" applyAlignment="1" applyProtection="1">
      <alignment horizontal="center" vertical="center"/>
    </xf>
    <xf numFmtId="165" fontId="11" fillId="0" borderId="5" xfId="0" applyNumberFormat="1" applyFont="1" applyBorder="1" applyAlignment="1" applyProtection="1">
      <alignment horizontal="right" vertical="center"/>
    </xf>
    <xf numFmtId="165" fontId="11" fillId="0" borderId="6" xfId="0" applyNumberFormat="1" applyFont="1" applyFill="1" applyBorder="1" applyAlignment="1" applyProtection="1">
      <alignment horizontal="right" vertical="center"/>
    </xf>
    <xf numFmtId="3" fontId="11" fillId="0" borderId="2" xfId="0" quotePrefix="1" applyNumberFormat="1" applyFont="1" applyBorder="1" applyAlignment="1" applyProtection="1">
      <alignment horizontal="center" vertical="center"/>
    </xf>
    <xf numFmtId="3" fontId="12" fillId="0" borderId="7" xfId="0" applyNumberFormat="1" applyFont="1" applyBorder="1" applyAlignment="1" applyProtection="1">
      <alignment horizontal="center" vertical="center"/>
    </xf>
    <xf numFmtId="10" fontId="12" fillId="0" borderId="8" xfId="1" applyNumberFormat="1" applyFont="1" applyBorder="1" applyAlignment="1" applyProtection="1">
      <alignment horizontal="center" vertical="center"/>
    </xf>
    <xf numFmtId="165" fontId="12" fillId="0" borderId="9" xfId="0" applyNumberFormat="1" applyFont="1" applyBorder="1" applyAlignment="1" applyProtection="1">
      <alignment horizontal="right" vertical="center"/>
    </xf>
    <xf numFmtId="10" fontId="12" fillId="0" borderId="10" xfId="0" applyNumberFormat="1" applyFont="1" applyBorder="1" applyAlignment="1" applyProtection="1">
      <alignment horizontal="center" vertical="center"/>
    </xf>
    <xf numFmtId="10" fontId="11" fillId="0" borderId="5" xfId="1" applyNumberFormat="1" applyFont="1" applyBorder="1" applyAlignment="1" applyProtection="1">
      <alignment horizontal="center" vertical="center"/>
    </xf>
    <xf numFmtId="10" fontId="11" fillId="0" borderId="11" xfId="0" applyNumberFormat="1" applyFont="1" applyBorder="1" applyAlignment="1" applyProtection="1">
      <alignment horizontal="center" vertical="center"/>
    </xf>
    <xf numFmtId="165" fontId="11" fillId="0" borderId="6" xfId="0" quotePrefix="1" applyNumberFormat="1" applyFont="1" applyFill="1" applyBorder="1" applyAlignment="1" applyProtection="1">
      <alignment horizontal="right" vertical="center"/>
    </xf>
    <xf numFmtId="165" fontId="11" fillId="0" borderId="6" xfId="0" applyNumberFormat="1" applyFont="1" applyBorder="1" applyAlignment="1" applyProtection="1">
      <alignment horizontal="right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9" fillId="0" borderId="12" xfId="0" applyFont="1" applyBorder="1" applyAlignment="1" applyProtection="1">
      <alignment horizontal="center" vertical="center"/>
    </xf>
    <xf numFmtId="0" fontId="20" fillId="0" borderId="13" xfId="0" quotePrefix="1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0" fontId="20" fillId="0" borderId="15" xfId="0" quotePrefix="1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/>
    </xf>
    <xf numFmtId="0" fontId="20" fillId="0" borderId="17" xfId="0" quotePrefix="1" applyFont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2" borderId="19" xfId="0" applyFont="1" applyFill="1" applyBorder="1" applyAlignment="1" applyProtection="1">
      <alignment vertical="center"/>
    </xf>
    <xf numFmtId="0" fontId="11" fillId="2" borderId="20" xfId="0" applyFont="1" applyFill="1" applyBorder="1" applyAlignment="1" applyProtection="1">
      <alignment vertical="center"/>
    </xf>
    <xf numFmtId="0" fontId="11" fillId="2" borderId="21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23" fillId="2" borderId="0" xfId="0" applyNumberFormat="1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19" fillId="0" borderId="15" xfId="0" quotePrefix="1" applyFont="1" applyBorder="1" applyAlignment="1" applyProtection="1">
      <alignment horizontal="center" vertical="center" wrapText="1"/>
    </xf>
    <xf numFmtId="3" fontId="11" fillId="0" borderId="22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vertical="center"/>
    </xf>
    <xf numFmtId="10" fontId="11" fillId="0" borderId="11" xfId="1" applyNumberFormat="1" applyFont="1" applyBorder="1" applyAlignment="1" applyProtection="1">
      <alignment horizontal="center" vertical="center"/>
    </xf>
    <xf numFmtId="3" fontId="11" fillId="0" borderId="23" xfId="0" applyNumberFormat="1" applyFont="1" applyBorder="1" applyAlignment="1" applyProtection="1">
      <alignment horizontal="center" vertical="center"/>
    </xf>
    <xf numFmtId="165" fontId="11" fillId="0" borderId="5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12" fillId="2" borderId="2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8" fillId="0" borderId="5" xfId="1" applyNumberFormat="1" applyFont="1" applyBorder="1" applyAlignment="1" applyProtection="1">
      <alignment horizontal="center" vertical="center"/>
    </xf>
    <xf numFmtId="10" fontId="8" fillId="0" borderId="11" xfId="0" applyNumberFormat="1" applyFont="1" applyBorder="1" applyAlignment="1" applyProtection="1">
      <alignment horizontal="center" vertical="center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165" fontId="8" fillId="0" borderId="5" xfId="0" applyNumberFormat="1" applyFont="1" applyBorder="1" applyAlignment="1" applyProtection="1">
      <alignment horizontal="right" vertical="center"/>
      <protection locked="0"/>
    </xf>
    <xf numFmtId="165" fontId="8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2" xfId="0" quotePrefix="1" applyNumberFormat="1" applyFont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8" fillId="2" borderId="20" xfId="0" applyFont="1" applyFill="1" applyBorder="1" applyAlignment="1" applyProtection="1">
      <alignment vertical="center"/>
    </xf>
    <xf numFmtId="165" fontId="8" fillId="0" borderId="5" xfId="0" applyNumberFormat="1" applyFont="1" applyBorder="1" applyAlignment="1" applyProtection="1">
      <alignment horizontal="right" vertical="center"/>
    </xf>
    <xf numFmtId="165" fontId="8" fillId="0" borderId="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3" fontId="8" fillId="0" borderId="2" xfId="0" applyNumberFormat="1" applyFont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vertical="center"/>
    </xf>
    <xf numFmtId="3" fontId="12" fillId="0" borderId="27" xfId="0" applyNumberFormat="1" applyFont="1" applyBorder="1" applyAlignment="1" applyProtection="1">
      <alignment horizontal="center" vertical="center"/>
    </xf>
    <xf numFmtId="165" fontId="12" fillId="0" borderId="8" xfId="0" applyNumberFormat="1" applyFont="1" applyBorder="1" applyAlignment="1" applyProtection="1">
      <alignment vertical="center"/>
    </xf>
    <xf numFmtId="165" fontId="12" fillId="0" borderId="28" xfId="1" applyNumberFormat="1" applyFont="1" applyBorder="1" applyAlignment="1" applyProtection="1">
      <alignment vertical="center"/>
    </xf>
    <xf numFmtId="10" fontId="12" fillId="0" borderId="29" xfId="1" applyNumberFormat="1" applyFont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left" vertical="center" wrapText="1"/>
    </xf>
    <xf numFmtId="0" fontId="11" fillId="2" borderId="23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12" fillId="2" borderId="27" xfId="0" applyFont="1" applyFill="1" applyBorder="1" applyAlignment="1" applyProtection="1">
      <alignment horizontal="left" vertical="center" wrapText="1"/>
    </xf>
    <xf numFmtId="0" fontId="11" fillId="2" borderId="31" xfId="0" applyFont="1" applyFill="1" applyBorder="1" applyAlignment="1" applyProtection="1">
      <alignment horizontal="left" vertical="center" wrapText="1"/>
    </xf>
    <xf numFmtId="0" fontId="11" fillId="2" borderId="32" xfId="0" applyFont="1" applyFill="1" applyBorder="1" applyAlignment="1" applyProtection="1">
      <alignment horizontal="left" vertical="center" wrapText="1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34" xfId="0" applyFont="1" applyFill="1" applyBorder="1" applyAlignment="1" applyProtection="1">
      <alignment horizontal="center" vertical="center"/>
    </xf>
    <xf numFmtId="0" fontId="12" fillId="4" borderId="33" xfId="0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/>
    </xf>
    <xf numFmtId="0" fontId="12" fillId="4" borderId="34" xfId="0" applyFont="1" applyFill="1" applyBorder="1" applyAlignment="1" applyProtection="1">
      <alignment horizontal="center" vertical="center"/>
    </xf>
    <xf numFmtId="0" fontId="12" fillId="5" borderId="33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34" xfId="0" applyFont="1" applyFill="1" applyBorder="1" applyAlignment="1" applyProtection="1">
      <alignment horizontal="center" vertical="center"/>
    </xf>
    <xf numFmtId="0" fontId="12" fillId="6" borderId="33" xfId="0" applyFont="1" applyFill="1" applyBorder="1" applyAlignment="1" applyProtection="1">
      <alignment horizontal="center" vertical="center"/>
    </xf>
    <xf numFmtId="0" fontId="12" fillId="6" borderId="14" xfId="0" applyFont="1" applyFill="1" applyBorder="1" applyAlignment="1" applyProtection="1">
      <alignment horizontal="center" vertical="center"/>
    </xf>
    <xf numFmtId="0" fontId="12" fillId="6" borderId="34" xfId="0" applyFont="1" applyFill="1" applyBorder="1" applyAlignment="1" applyProtection="1">
      <alignment horizontal="center" vertical="center"/>
    </xf>
    <xf numFmtId="0" fontId="12" fillId="7" borderId="12" xfId="0" applyFont="1" applyFill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0" fontId="16" fillId="6" borderId="35" xfId="0" applyFont="1" applyFill="1" applyBorder="1" applyAlignment="1" applyProtection="1">
      <alignment horizontal="center" vertical="center" wrapText="1"/>
    </xf>
    <xf numFmtId="0" fontId="16" fillId="6" borderId="36" xfId="0" applyFont="1" applyFill="1" applyBorder="1" applyAlignment="1" applyProtection="1">
      <alignment horizontal="center" vertical="center" wrapText="1"/>
    </xf>
    <xf numFmtId="0" fontId="16" fillId="6" borderId="26" xfId="0" applyFont="1" applyFill="1" applyBorder="1" applyAlignment="1" applyProtection="1">
      <alignment horizontal="center" vertical="center" wrapText="1"/>
    </xf>
    <xf numFmtId="0" fontId="12" fillId="8" borderId="33" xfId="0" applyFont="1" applyFill="1" applyBorder="1" applyAlignment="1" applyProtection="1">
      <alignment horizontal="center" vertical="center"/>
    </xf>
    <xf numFmtId="0" fontId="12" fillId="8" borderId="14" xfId="0" applyFont="1" applyFill="1" applyBorder="1" applyAlignment="1" applyProtection="1">
      <alignment horizontal="center" vertical="center"/>
    </xf>
    <xf numFmtId="0" fontId="25" fillId="6" borderId="37" xfId="0" applyFont="1" applyFill="1" applyBorder="1" applyAlignment="1" applyProtection="1">
      <alignment horizontal="center" vertical="center"/>
    </xf>
    <xf numFmtId="0" fontId="25" fillId="6" borderId="38" xfId="0" applyFont="1" applyFill="1" applyBorder="1" applyAlignment="1" applyProtection="1">
      <alignment horizontal="center" vertical="center"/>
    </xf>
    <xf numFmtId="0" fontId="25" fillId="6" borderId="39" xfId="0" applyFont="1" applyFill="1" applyBorder="1" applyAlignment="1" applyProtection="1">
      <alignment horizontal="center" vertical="center"/>
    </xf>
    <xf numFmtId="0" fontId="25" fillId="6" borderId="24" xfId="0" applyFont="1" applyFill="1" applyBorder="1" applyAlignment="1" applyProtection="1">
      <alignment horizontal="center" vertical="center"/>
    </xf>
    <xf numFmtId="0" fontId="25" fillId="6" borderId="40" xfId="0" applyFont="1" applyFill="1" applyBorder="1" applyAlignment="1" applyProtection="1">
      <alignment horizontal="center" vertical="center"/>
    </xf>
    <xf numFmtId="0" fontId="25" fillId="6" borderId="41" xfId="0" applyFont="1" applyFill="1" applyBorder="1" applyAlignment="1" applyProtection="1">
      <alignment horizontal="center" vertical="center"/>
    </xf>
    <xf numFmtId="0" fontId="16" fillId="6" borderId="37" xfId="0" applyFont="1" applyFill="1" applyBorder="1" applyAlignment="1" applyProtection="1">
      <alignment horizontal="center" vertical="center" wrapText="1"/>
    </xf>
    <xf numFmtId="0" fontId="16" fillId="6" borderId="39" xfId="0" applyFont="1" applyFill="1" applyBorder="1" applyAlignment="1" applyProtection="1">
      <alignment horizontal="center" vertical="center" wrapText="1"/>
    </xf>
    <xf numFmtId="0" fontId="16" fillId="6" borderId="42" xfId="0" applyFont="1" applyFill="1" applyBorder="1" applyAlignment="1" applyProtection="1">
      <alignment horizontal="center" vertical="center" wrapText="1"/>
    </xf>
    <xf numFmtId="0" fontId="16" fillId="6" borderId="43" xfId="0" applyFont="1" applyFill="1" applyBorder="1" applyAlignment="1" applyProtection="1">
      <alignment horizontal="center" vertical="center" wrapText="1"/>
    </xf>
    <xf numFmtId="0" fontId="16" fillId="6" borderId="24" xfId="0" applyFont="1" applyFill="1" applyBorder="1" applyAlignment="1" applyProtection="1">
      <alignment horizontal="center" vertical="center" wrapText="1"/>
    </xf>
    <xf numFmtId="0" fontId="16" fillId="6" borderId="41" xfId="0" applyFont="1" applyFill="1" applyBorder="1" applyAlignment="1" applyProtection="1">
      <alignment horizontal="center" vertical="center" wrapText="1"/>
    </xf>
    <xf numFmtId="0" fontId="15" fillId="2" borderId="35" xfId="0" applyFont="1" applyFill="1" applyBorder="1" applyAlignment="1" applyProtection="1">
      <alignment horizontal="left" vertical="center" wrapText="1"/>
    </xf>
    <xf numFmtId="0" fontId="15" fillId="2" borderId="26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vertical="center" wrapText="1"/>
    </xf>
    <xf numFmtId="0" fontId="25" fillId="6" borderId="42" xfId="0" applyFont="1" applyFill="1" applyBorder="1" applyAlignment="1" applyProtection="1">
      <alignment horizontal="center" vertical="center"/>
    </xf>
    <xf numFmtId="0" fontId="25" fillId="6" borderId="0" xfId="0" applyFont="1" applyFill="1" applyBorder="1" applyAlignment="1" applyProtection="1">
      <alignment horizontal="center" vertical="center"/>
    </xf>
    <xf numFmtId="0" fontId="25" fillId="6" borderId="43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 wrapText="1"/>
    </xf>
    <xf numFmtId="0" fontId="26" fillId="9" borderId="12" xfId="0" applyFont="1" applyFill="1" applyBorder="1" applyAlignment="1" applyProtection="1">
      <alignment horizontal="center" vertical="center"/>
    </xf>
    <xf numFmtId="0" fontId="26" fillId="9" borderId="13" xfId="0" applyFont="1" applyFill="1" applyBorder="1" applyAlignment="1" applyProtection="1">
      <alignment horizontal="center" vertical="center"/>
    </xf>
    <xf numFmtId="0" fontId="26" fillId="9" borderId="15" xfId="0" applyFont="1" applyFill="1" applyBorder="1" applyAlignment="1" applyProtection="1">
      <alignment horizontal="center" vertical="center"/>
    </xf>
    <xf numFmtId="0" fontId="26" fillId="9" borderId="35" xfId="0" applyFont="1" applyFill="1" applyBorder="1" applyAlignment="1" applyProtection="1">
      <alignment horizontal="left" vertical="center" wrapText="1"/>
    </xf>
    <xf numFmtId="0" fontId="26" fillId="9" borderId="26" xfId="0" applyFont="1" applyFill="1" applyBorder="1" applyAlignment="1" applyProtection="1">
      <alignment horizontal="left" vertical="center" wrapText="1"/>
    </xf>
    <xf numFmtId="0" fontId="26" fillId="9" borderId="35" xfId="0" applyFont="1" applyFill="1" applyBorder="1" applyAlignment="1" applyProtection="1">
      <alignment horizontal="center" vertical="center" wrapText="1"/>
    </xf>
    <xf numFmtId="0" fontId="26" fillId="9" borderId="36" xfId="0" applyFont="1" applyFill="1" applyBorder="1" applyAlignment="1" applyProtection="1">
      <alignment horizontal="center" vertical="center" wrapText="1"/>
    </xf>
    <xf numFmtId="0" fontId="26" fillId="9" borderId="26" xfId="0" applyFont="1" applyFill="1" applyBorder="1" applyAlignment="1" applyProtection="1">
      <alignment horizontal="center" vertical="center" wrapText="1"/>
    </xf>
    <xf numFmtId="0" fontId="27" fillId="9" borderId="37" xfId="0" applyFont="1" applyFill="1" applyBorder="1" applyAlignment="1" applyProtection="1">
      <alignment horizontal="center" vertical="center"/>
    </xf>
    <xf numFmtId="0" fontId="27" fillId="9" borderId="38" xfId="0" applyFont="1" applyFill="1" applyBorder="1" applyAlignment="1" applyProtection="1">
      <alignment horizontal="center" vertical="center"/>
    </xf>
    <xf numFmtId="0" fontId="27" fillId="9" borderId="39" xfId="0" applyFont="1" applyFill="1" applyBorder="1" applyAlignment="1" applyProtection="1">
      <alignment horizontal="center" vertical="center"/>
    </xf>
    <xf numFmtId="0" fontId="27" fillId="9" borderId="42" xfId="0" applyFont="1" applyFill="1" applyBorder="1" applyAlignment="1" applyProtection="1">
      <alignment horizontal="center" vertical="center"/>
    </xf>
    <xf numFmtId="0" fontId="27" fillId="9" borderId="0" xfId="0" applyFont="1" applyFill="1" applyBorder="1" applyAlignment="1" applyProtection="1">
      <alignment horizontal="center" vertical="center"/>
    </xf>
    <xf numFmtId="0" fontId="27" fillId="9" borderId="43" xfId="0" applyFont="1" applyFill="1" applyBorder="1" applyAlignment="1" applyProtection="1">
      <alignment horizontal="center" vertical="center"/>
    </xf>
    <xf numFmtId="0" fontId="26" fillId="9" borderId="37" xfId="0" applyFont="1" applyFill="1" applyBorder="1" applyAlignment="1" applyProtection="1">
      <alignment horizontal="center" vertical="center" wrapText="1"/>
    </xf>
    <xf numFmtId="0" fontId="26" fillId="9" borderId="39" xfId="0" applyFont="1" applyFill="1" applyBorder="1" applyAlignment="1" applyProtection="1">
      <alignment horizontal="center" vertical="center" wrapText="1"/>
    </xf>
    <xf numFmtId="0" fontId="26" fillId="9" borderId="42" xfId="0" applyFont="1" applyFill="1" applyBorder="1" applyAlignment="1" applyProtection="1">
      <alignment horizontal="center" vertical="center" wrapText="1"/>
    </xf>
    <xf numFmtId="0" fontId="26" fillId="9" borderId="43" xfId="0" applyFont="1" applyFill="1" applyBorder="1" applyAlignment="1" applyProtection="1">
      <alignment horizontal="center" vertical="center" wrapText="1"/>
    </xf>
    <xf numFmtId="0" fontId="26" fillId="9" borderId="24" xfId="0" applyFont="1" applyFill="1" applyBorder="1" applyAlignment="1" applyProtection="1">
      <alignment horizontal="center" vertical="center" wrapText="1"/>
    </xf>
    <xf numFmtId="0" fontId="26" fillId="9" borderId="41" xfId="0" applyFont="1" applyFill="1" applyBorder="1" applyAlignment="1" applyProtection="1">
      <alignment horizontal="center" vertical="center" wrapText="1"/>
    </xf>
    <xf numFmtId="0" fontId="27" fillId="9" borderId="24" xfId="0" applyFont="1" applyFill="1" applyBorder="1" applyAlignment="1" applyProtection="1">
      <alignment horizontal="center" vertical="center"/>
    </xf>
    <xf numFmtId="0" fontId="27" fillId="9" borderId="40" xfId="0" applyFont="1" applyFill="1" applyBorder="1" applyAlignment="1" applyProtection="1">
      <alignment horizontal="center" vertical="center"/>
    </xf>
    <xf numFmtId="0" fontId="27" fillId="9" borderId="41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Nombre Total Contractes  (per procediment)</a:t>
            </a:r>
          </a:p>
        </c:rich>
      </c:tx>
      <c:overlay val="0"/>
    </c:title>
    <c:autoTitleDeleted val="0"/>
    <c:view3D>
      <c:rotX val="3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18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226</c:v>
                </c:pt>
                <c:pt idx="7">
                  <c:v>1205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49081803005008"/>
          <c:y val="9.8734146781270668E-2"/>
          <c:w val="0.29883138564273792"/>
          <c:h val="0.88101273600341934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Total Import €  (per procediment)</a:t>
            </a:r>
          </a:p>
        </c:rich>
      </c:tx>
      <c:layout>
        <c:manualLayout>
          <c:xMode val="edge"/>
          <c:yMode val="edge"/>
          <c:x val="0.27496155900866376"/>
          <c:y val="1.4497491611016976E-2"/>
        </c:manualLayout>
      </c:layout>
      <c:overlay val="1"/>
    </c:title>
    <c:autoTitleDeleted val="0"/>
    <c:view3D>
      <c:rotX val="30"/>
      <c:rotY val="2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45913.45</c:v>
                </c:pt>
                <c:pt idx="1">
                  <c:v>34926.85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113419.31</c:v>
                </c:pt>
                <c:pt idx="7">
                  <c:v>953718.07000000007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90207418762918"/>
          <c:y val="7.3047742449915284E-2"/>
          <c:w val="0.28900768819826728"/>
          <c:h val="0.91183972889464771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Nombre Total Contractes  (per tipus contracte)</a:t>
            </a:r>
          </a:p>
        </c:rich>
      </c:tx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991</c:v>
                </c:pt>
                <c:pt idx="2">
                  <c:v>474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06025333789798"/>
          <c:y val="0.15297450424929179"/>
          <c:w val="0.31270920566367333"/>
          <c:h val="0.79603399433427757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Total Import € (per tipus contracte)
</a:t>
            </a:r>
          </a:p>
        </c:rich>
      </c:tx>
      <c:layout>
        <c:manualLayout>
          <c:xMode val="edge"/>
          <c:yMode val="edge"/>
          <c:x val="0.26311396260652603"/>
          <c:y val="2.4195482606927655E-2"/>
        </c:manualLayout>
      </c:layout>
      <c:overlay val="1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0</c:v>
                </c:pt>
                <c:pt idx="1">
                  <c:v>835027.96</c:v>
                </c:pt>
                <c:pt idx="2">
                  <c:v>312949.71999999997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24733019483677"/>
          <c:y val="0.1521129717940187"/>
          <c:w val="0.28268559022714757"/>
          <c:h val="0.80563498576762405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1695450</xdr:colOff>
      <xdr:row>2</xdr:row>
      <xdr:rowOff>161925</xdr:rowOff>
    </xdr:to>
    <xdr:pic>
      <xdr:nvPicPr>
        <xdr:cNvPr id="1061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47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1695450</xdr:colOff>
      <xdr:row>2</xdr:row>
      <xdr:rowOff>161925</xdr:rowOff>
    </xdr:to>
    <xdr:pic>
      <xdr:nvPicPr>
        <xdr:cNvPr id="2085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47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1695450</xdr:colOff>
      <xdr:row>2</xdr:row>
      <xdr:rowOff>161925</xdr:rowOff>
    </xdr:to>
    <xdr:pic>
      <xdr:nvPicPr>
        <xdr:cNvPr id="3109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47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1695450</xdr:colOff>
      <xdr:row>2</xdr:row>
      <xdr:rowOff>161925</xdr:rowOff>
    </xdr:to>
    <xdr:pic>
      <xdr:nvPicPr>
        <xdr:cNvPr id="4133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47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1695450</xdr:colOff>
      <xdr:row>2</xdr:row>
      <xdr:rowOff>161925</xdr:rowOff>
    </xdr:to>
    <xdr:pic>
      <xdr:nvPicPr>
        <xdr:cNvPr id="5301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47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466725</xdr:colOff>
      <xdr:row>23</xdr:row>
      <xdr:rowOff>228600</xdr:rowOff>
    </xdr:from>
    <xdr:to>
      <xdr:col>24</xdr:col>
      <xdr:colOff>333375</xdr:colOff>
      <xdr:row>33</xdr:row>
      <xdr:rowOff>142875</xdr:rowOff>
    </xdr:to>
    <xdr:graphicFrame macro="">
      <xdr:nvGraphicFramePr>
        <xdr:cNvPr id="5302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809625</xdr:colOff>
      <xdr:row>23</xdr:row>
      <xdr:rowOff>200025</xdr:rowOff>
    </xdr:from>
    <xdr:to>
      <xdr:col>30</xdr:col>
      <xdr:colOff>714375</xdr:colOff>
      <xdr:row>33</xdr:row>
      <xdr:rowOff>133350</xdr:rowOff>
    </xdr:to>
    <xdr:graphicFrame macro="">
      <xdr:nvGraphicFramePr>
        <xdr:cNvPr id="5303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381000</xdr:rowOff>
    </xdr:from>
    <xdr:to>
      <xdr:col>24</xdr:col>
      <xdr:colOff>333375</xdr:colOff>
      <xdr:row>42</xdr:row>
      <xdr:rowOff>238125</xdr:rowOff>
    </xdr:to>
    <xdr:graphicFrame macro="">
      <xdr:nvGraphicFramePr>
        <xdr:cNvPr id="5304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771525</xdr:colOff>
      <xdr:row>33</xdr:row>
      <xdr:rowOff>361950</xdr:rowOff>
    </xdr:from>
    <xdr:to>
      <xdr:col>30</xdr:col>
      <xdr:colOff>695325</xdr:colOff>
      <xdr:row>42</xdr:row>
      <xdr:rowOff>238125</xdr:rowOff>
    </xdr:to>
    <xdr:graphicFrame macro="">
      <xdr:nvGraphicFramePr>
        <xdr:cNvPr id="5305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0" zoomScaleNormal="80" workbookViewId="0"/>
  </sheetViews>
  <sheetFormatPr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256" width="11.42578125" style="27" customWidth="1"/>
    <col min="257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>
        <v>3</v>
      </c>
      <c r="H13" s="20">
        <f t="shared" ref="H13:H21" si="2">IF(G13,G13/$G$22,"")</f>
        <v>1.2931034482758621E-2</v>
      </c>
      <c r="I13" s="4">
        <f>2500*3</f>
        <v>7500</v>
      </c>
      <c r="J13" s="5">
        <v>9075</v>
      </c>
      <c r="K13" s="21">
        <f t="shared" ref="K13:K21" si="3">IF(J13,J13/$J$22,"")</f>
        <v>6.1635837541380051E-2</v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6</v>
      </c>
      <c r="H14" s="20">
        <f t="shared" si="2"/>
        <v>2.5862068965517241E-2</v>
      </c>
      <c r="I14" s="6">
        <f>1125+318.41+362+399.01+399.01+2760</f>
        <v>5363.43</v>
      </c>
      <c r="J14" s="7">
        <v>6179.28</v>
      </c>
      <c r="K14" s="21">
        <f t="shared" si="3"/>
        <v>4.1968605862556352E-2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45</v>
      </c>
      <c r="H19" s="20">
        <f t="shared" si="2"/>
        <v>0.19396551724137931</v>
      </c>
      <c r="I19" s="6">
        <v>13609.28</v>
      </c>
      <c r="J19" s="7">
        <v>13921.25</v>
      </c>
      <c r="K19" s="21">
        <f t="shared" si="3"/>
        <v>9.4550733154042652E-2</v>
      </c>
      <c r="L19" s="2">
        <v>6</v>
      </c>
      <c r="M19" s="20">
        <f t="shared" si="4"/>
        <v>5.0420168067226892E-2</v>
      </c>
      <c r="N19" s="6">
        <v>461.75</v>
      </c>
      <c r="O19" s="7">
        <v>558.74</v>
      </c>
      <c r="P19" s="21">
        <f t="shared" si="5"/>
        <v>7.7973868413200925E-3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178</v>
      </c>
      <c r="H20" s="66">
        <f t="shared" si="2"/>
        <v>0.76724137931034486</v>
      </c>
      <c r="I20" s="69">
        <v>101747.01</v>
      </c>
      <c r="J20" s="70">
        <v>118060.24</v>
      </c>
      <c r="K20" s="67">
        <f t="shared" si="3"/>
        <v>0.8018448234420209</v>
      </c>
      <c r="L20" s="68">
        <v>113</v>
      </c>
      <c r="M20" s="66">
        <f t="shared" si="4"/>
        <v>0.94957983193277307</v>
      </c>
      <c r="N20" s="69">
        <v>62985.47</v>
      </c>
      <c r="O20" s="70">
        <v>71098.600000000006</v>
      </c>
      <c r="P20" s="67">
        <f t="shared" si="5"/>
        <v>0.99220261315867986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232</v>
      </c>
      <c r="H22" s="17">
        <f t="shared" si="12"/>
        <v>1</v>
      </c>
      <c r="I22" s="18">
        <f t="shared" si="12"/>
        <v>128219.72</v>
      </c>
      <c r="J22" s="18">
        <f t="shared" si="12"/>
        <v>147235.77000000002</v>
      </c>
      <c r="K22" s="19">
        <f t="shared" si="12"/>
        <v>1</v>
      </c>
      <c r="L22" s="16">
        <f t="shared" si="12"/>
        <v>119</v>
      </c>
      <c r="M22" s="17">
        <f t="shared" si="12"/>
        <v>1</v>
      </c>
      <c r="N22" s="18">
        <f t="shared" si="12"/>
        <v>63447.22</v>
      </c>
      <c r="O22" s="18">
        <f t="shared" si="12"/>
        <v>71657.340000000011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35" t="s">
        <v>48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13">B13+G13+L13+Q13+AA13+V13</f>
        <v>3</v>
      </c>
      <c r="C32" s="8">
        <f t="shared" ref="C32:C39" si="14">IF(B32,B32/$B$41,"")</f>
        <v>8.5470085470085479E-3</v>
      </c>
      <c r="D32" s="10">
        <f t="shared" ref="D32:D40" si="15">D13+I13+N13+S13+AC13+X13</f>
        <v>7500</v>
      </c>
      <c r="E32" s="11">
        <f t="shared" ref="E32:E40" si="16">E13+J13+O13+T13+AD13+Y13</f>
        <v>9075</v>
      </c>
      <c r="F32" s="21">
        <f t="shared" ref="F32:F39" si="17">IF(E32,E32/$E$41,"")</f>
        <v>4.1458591364524899E-2</v>
      </c>
      <c r="J32" s="92" t="s">
        <v>3</v>
      </c>
      <c r="K32" s="93"/>
      <c r="L32" s="57">
        <f>B22</f>
        <v>0</v>
      </c>
      <c r="M32" s="8" t="str">
        <f t="shared" ref="M32:M37" si="18">IF(L32,L32/$L$38,"")</f>
        <v/>
      </c>
      <c r="N32" s="58">
        <f>D22</f>
        <v>0</v>
      </c>
      <c r="O32" s="58">
        <f>E22</f>
        <v>0</v>
      </c>
      <c r="P32" s="59" t="str">
        <f t="shared" ref="P32:P37" si="19">IF(O32,O32/$O$38,"")</f>
        <v/>
      </c>
    </row>
    <row r="33" spans="1:33" s="25" customFormat="1" ht="30" customHeight="1" x14ac:dyDescent="0.25">
      <c r="A33" s="43" t="s">
        <v>18</v>
      </c>
      <c r="B33" s="12">
        <f t="shared" si="13"/>
        <v>6</v>
      </c>
      <c r="C33" s="8">
        <f t="shared" si="14"/>
        <v>1.7094017094017096E-2</v>
      </c>
      <c r="D33" s="13">
        <f t="shared" si="15"/>
        <v>5363.43</v>
      </c>
      <c r="E33" s="14">
        <f t="shared" si="16"/>
        <v>6179.28</v>
      </c>
      <c r="F33" s="21">
        <f t="shared" si="17"/>
        <v>2.8229668809584729E-2</v>
      </c>
      <c r="J33" s="88" t="s">
        <v>1</v>
      </c>
      <c r="K33" s="89"/>
      <c r="L33" s="60">
        <f>G22</f>
        <v>232</v>
      </c>
      <c r="M33" s="8">
        <f t="shared" si="18"/>
        <v>0.66096866096866091</v>
      </c>
      <c r="N33" s="61">
        <f>I22</f>
        <v>128219.72</v>
      </c>
      <c r="O33" s="61">
        <f>J22</f>
        <v>147235.77000000002</v>
      </c>
      <c r="P33" s="59">
        <f t="shared" si="19"/>
        <v>0.67263775456431674</v>
      </c>
    </row>
    <row r="34" spans="1:33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88" t="s">
        <v>2</v>
      </c>
      <c r="K34" s="89"/>
      <c r="L34" s="60">
        <f>L22</f>
        <v>119</v>
      </c>
      <c r="M34" s="8">
        <f t="shared" si="18"/>
        <v>0.33903133903133903</v>
      </c>
      <c r="N34" s="61">
        <f>N22</f>
        <v>63447.22</v>
      </c>
      <c r="O34" s="61">
        <f>O22</f>
        <v>71657.340000000011</v>
      </c>
      <c r="P34" s="59">
        <f t="shared" si="19"/>
        <v>0.32736224543568321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8" t="s">
        <v>33</v>
      </c>
      <c r="K35" s="89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88" t="s">
        <v>5</v>
      </c>
      <c r="K36" s="89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8" t="s">
        <v>4</v>
      </c>
      <c r="K37" s="89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51</v>
      </c>
      <c r="C38" s="8">
        <f t="shared" si="14"/>
        <v>0.14529914529914531</v>
      </c>
      <c r="D38" s="13">
        <f t="shared" si="15"/>
        <v>14071.03</v>
      </c>
      <c r="E38" s="23">
        <f t="shared" si="16"/>
        <v>14479.99</v>
      </c>
      <c r="F38" s="21">
        <f t="shared" si="17"/>
        <v>6.6150962906050353E-2</v>
      </c>
      <c r="G38" s="25"/>
      <c r="J38" s="90" t="s">
        <v>0</v>
      </c>
      <c r="K38" s="91"/>
      <c r="L38" s="84">
        <f>SUM(L32:L37)</f>
        <v>351</v>
      </c>
      <c r="M38" s="17">
        <f>SUM(M32:M37)</f>
        <v>1</v>
      </c>
      <c r="N38" s="85">
        <f>SUM(N32:N37)</f>
        <v>191666.94</v>
      </c>
      <c r="O38" s="86">
        <f>SUM(O32:O37)</f>
        <v>218893.11000000004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291</v>
      </c>
      <c r="C39" s="8">
        <f t="shared" si="14"/>
        <v>0.82905982905982911</v>
      </c>
      <c r="D39" s="13">
        <f t="shared" si="15"/>
        <v>164732.47999999998</v>
      </c>
      <c r="E39" s="23">
        <f t="shared" si="16"/>
        <v>189158.84000000003</v>
      </c>
      <c r="F39" s="21">
        <f t="shared" si="17"/>
        <v>0.86416077691984006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13"/>
        <v>0</v>
      </c>
      <c r="C40" s="8" t="str">
        <f>IF(B40,B40/$B$41,"")</f>
        <v/>
      </c>
      <c r="D40" s="13">
        <f t="shared" si="15"/>
        <v>0</v>
      </c>
      <c r="E40" s="14">
        <f t="shared" si="16"/>
        <v>0</v>
      </c>
      <c r="F40" s="21" t="str">
        <f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351</v>
      </c>
      <c r="C41" s="17">
        <f>SUM(C32:C40)</f>
        <v>1</v>
      </c>
      <c r="D41" s="18">
        <f>SUM(D32:D40)</f>
        <v>191666.93999999997</v>
      </c>
      <c r="E41" s="18">
        <f>SUM(E32:E40)</f>
        <v>218893.11000000002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A29:A31"/>
    <mergeCell ref="L11:P11"/>
    <mergeCell ref="L29:P30"/>
    <mergeCell ref="J29:K31"/>
    <mergeCell ref="A11:A12"/>
    <mergeCell ref="A25:H25"/>
    <mergeCell ref="B29:F30"/>
    <mergeCell ref="A24:Q24"/>
    <mergeCell ref="B10:AE10"/>
    <mergeCell ref="B11:F11"/>
    <mergeCell ref="G11:K11"/>
    <mergeCell ref="Q11:U11"/>
    <mergeCell ref="AA11:AE11"/>
    <mergeCell ref="V11:Z11"/>
    <mergeCell ref="J36:K36"/>
    <mergeCell ref="J38:K38"/>
    <mergeCell ref="J32:K32"/>
    <mergeCell ref="J33:K33"/>
    <mergeCell ref="J34:K34"/>
    <mergeCell ref="J35:K35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0" zoomScaleNormal="80" workbookViewId="0"/>
  </sheetViews>
  <sheetFormatPr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256" width="11.42578125" style="27" customWidth="1"/>
    <col min="257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4</v>
      </c>
      <c r="H13" s="20">
        <f t="shared" ref="H13:H20" si="2">IF(G13,G13/$G$22,"")</f>
        <v>1.2121212121212121E-2</v>
      </c>
      <c r="I13" s="4">
        <v>8916</v>
      </c>
      <c r="J13" s="5">
        <v>10788.36</v>
      </c>
      <c r="K13" s="21">
        <f t="shared" ref="K13:K20" si="3">IF(J13,J13/$J$22,"")</f>
        <v>2.9142688951669701E-2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8</v>
      </c>
      <c r="H14" s="20">
        <f t="shared" si="2"/>
        <v>2.4242424242424242E-2</v>
      </c>
      <c r="I14" s="6">
        <v>18335.63</v>
      </c>
      <c r="J14" s="7">
        <v>21823.1</v>
      </c>
      <c r="K14" s="21">
        <f t="shared" si="3"/>
        <v>5.8950926300307273E-2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75</v>
      </c>
      <c r="H19" s="20">
        <f t="shared" si="2"/>
        <v>0.22727272727272727</v>
      </c>
      <c r="I19" s="6">
        <v>65643.55</v>
      </c>
      <c r="J19" s="7">
        <v>66818.490000000005</v>
      </c>
      <c r="K19" s="21">
        <f t="shared" si="3"/>
        <v>0.18049735736388592</v>
      </c>
      <c r="L19" s="2">
        <v>8</v>
      </c>
      <c r="M19" s="20">
        <f t="shared" si="4"/>
        <v>5.9701492537313432E-2</v>
      </c>
      <c r="N19" s="6">
        <v>1132.1300000000001</v>
      </c>
      <c r="O19" s="7">
        <v>1369.9</v>
      </c>
      <c r="P19" s="21">
        <f t="shared" si="5"/>
        <v>1.3358120794505416E-2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243</v>
      </c>
      <c r="H20" s="66">
        <f t="shared" si="2"/>
        <v>0.73636363636363633</v>
      </c>
      <c r="I20" s="69">
        <v>233047.24</v>
      </c>
      <c r="J20" s="70">
        <v>270761.01</v>
      </c>
      <c r="K20" s="67">
        <f t="shared" si="3"/>
        <v>0.73140902738413704</v>
      </c>
      <c r="L20" s="68">
        <v>126</v>
      </c>
      <c r="M20" s="66">
        <f t="shared" si="4"/>
        <v>0.94029850746268662</v>
      </c>
      <c r="N20" s="69">
        <v>87031.17</v>
      </c>
      <c r="O20" s="70">
        <v>101181.95</v>
      </c>
      <c r="P20" s="67">
        <f t="shared" si="5"/>
        <v>0.98664187920549462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>IF(B21,B21/$B$22,"")</f>
        <v/>
      </c>
      <c r="D21" s="69"/>
      <c r="E21" s="70"/>
      <c r="F21" s="67" t="str">
        <f t="shared" si="1"/>
        <v/>
      </c>
      <c r="G21" s="68"/>
      <c r="H21" s="66" t="str">
        <f>IF(G21,G21/$G$22,"")</f>
        <v/>
      </c>
      <c r="I21" s="69"/>
      <c r="J21" s="70"/>
      <c r="K21" s="67" t="str">
        <f>IF(J21,J21/$J$22,"")</f>
        <v/>
      </c>
      <c r="L21" s="68"/>
      <c r="M21" s="66" t="str">
        <f>IF(L21,L21/$L$22,"")</f>
        <v/>
      </c>
      <c r="N21" s="69"/>
      <c r="O21" s="70"/>
      <c r="P21" s="67" t="str">
        <f>IF(O21,O21/$O$22,"")</f>
        <v/>
      </c>
      <c r="Q21" s="68"/>
      <c r="R21" s="66" t="str">
        <f>IF(Q21,Q21/$Q$22,"")</f>
        <v/>
      </c>
      <c r="S21" s="69"/>
      <c r="T21" s="70"/>
      <c r="U21" s="67" t="str">
        <f t="shared" si="7"/>
        <v/>
      </c>
      <c r="V21" s="68"/>
      <c r="W21" s="66" t="str">
        <f>IF(V21,V21/$V$22,"")</f>
        <v/>
      </c>
      <c r="X21" s="69"/>
      <c r="Y21" s="70"/>
      <c r="Z21" s="67" t="str">
        <f>IF(Y21,Y21/$Y$22,"")</f>
        <v/>
      </c>
      <c r="AA21" s="68"/>
      <c r="AB21" s="20" t="str">
        <f>IF(AA21,AA21/$AA$22,"")</f>
        <v/>
      </c>
      <c r="AC21" s="69"/>
      <c r="AD21" s="70"/>
      <c r="AE21" s="67" t="str">
        <f>IF(AD21,AD21/$AD$22,"")</f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330</v>
      </c>
      <c r="H22" s="17">
        <f t="shared" si="12"/>
        <v>1</v>
      </c>
      <c r="I22" s="18">
        <f t="shared" si="12"/>
        <v>325942.42</v>
      </c>
      <c r="J22" s="18">
        <f t="shared" si="12"/>
        <v>370190.96</v>
      </c>
      <c r="K22" s="19">
        <f t="shared" si="12"/>
        <v>1</v>
      </c>
      <c r="L22" s="16">
        <f t="shared" si="12"/>
        <v>134</v>
      </c>
      <c r="M22" s="17">
        <f t="shared" si="12"/>
        <v>1</v>
      </c>
      <c r="N22" s="18">
        <f t="shared" si="12"/>
        <v>88163.3</v>
      </c>
      <c r="O22" s="18">
        <f t="shared" si="12"/>
        <v>102551.84999999999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13">B13+G13+L13+Q13+AA13+V13</f>
        <v>4</v>
      </c>
      <c r="C32" s="8">
        <f t="shared" ref="C32:C40" si="14">IF(B32,B32/$B$41,"")</f>
        <v>8.6206896551724137E-3</v>
      </c>
      <c r="D32" s="10">
        <f t="shared" ref="D32:D40" si="15">D13+I13+N13+S13+AC13+X13</f>
        <v>8916</v>
      </c>
      <c r="E32" s="11">
        <f t="shared" ref="E32:E40" si="16">E13+J13+O13+T13+AD13+Y13</f>
        <v>10788.36</v>
      </c>
      <c r="F32" s="21">
        <f t="shared" ref="F32:F40" si="17">IF(E32,E32/$E$41,"")</f>
        <v>2.282078071160934E-2</v>
      </c>
      <c r="J32" s="92" t="s">
        <v>3</v>
      </c>
      <c r="K32" s="93"/>
      <c r="L32" s="57">
        <f>B22</f>
        <v>0</v>
      </c>
      <c r="M32" s="8" t="str">
        <f t="shared" ref="M32:M37" si="18">IF(L32,L32/$L$38,"")</f>
        <v/>
      </c>
      <c r="N32" s="58">
        <f>D22</f>
        <v>0</v>
      </c>
      <c r="O32" s="58">
        <f>E22</f>
        <v>0</v>
      </c>
      <c r="P32" s="59" t="str">
        <f t="shared" ref="P32:P37" si="19">IF(O32,O32/$O$38,"")</f>
        <v/>
      </c>
    </row>
    <row r="33" spans="1:33" s="25" customFormat="1" ht="30" customHeight="1" x14ac:dyDescent="0.25">
      <c r="A33" s="43" t="s">
        <v>18</v>
      </c>
      <c r="B33" s="12">
        <f t="shared" si="13"/>
        <v>8</v>
      </c>
      <c r="C33" s="8">
        <f t="shared" si="14"/>
        <v>1.7241379310344827E-2</v>
      </c>
      <c r="D33" s="13">
        <f t="shared" si="15"/>
        <v>18335.63</v>
      </c>
      <c r="E33" s="14">
        <f t="shared" si="16"/>
        <v>21823.1</v>
      </c>
      <c r="F33" s="21">
        <f t="shared" si="17"/>
        <v>4.6162732755258604E-2</v>
      </c>
      <c r="J33" s="88" t="s">
        <v>1</v>
      </c>
      <c r="K33" s="89"/>
      <c r="L33" s="60">
        <f>G22</f>
        <v>330</v>
      </c>
      <c r="M33" s="8">
        <f t="shared" si="18"/>
        <v>0.71120689655172409</v>
      </c>
      <c r="N33" s="61">
        <f>I22</f>
        <v>325942.42</v>
      </c>
      <c r="O33" s="61">
        <f>J22</f>
        <v>370190.96</v>
      </c>
      <c r="P33" s="59">
        <f t="shared" si="19"/>
        <v>0.78307052411860056</v>
      </c>
    </row>
    <row r="34" spans="1:33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88" t="s">
        <v>2</v>
      </c>
      <c r="K34" s="89"/>
      <c r="L34" s="60">
        <f>L22</f>
        <v>134</v>
      </c>
      <c r="M34" s="8">
        <f t="shared" si="18"/>
        <v>0.28879310344827586</v>
      </c>
      <c r="N34" s="61">
        <f>N22</f>
        <v>88163.3</v>
      </c>
      <c r="O34" s="61">
        <f>O22</f>
        <v>102551.84999999999</v>
      </c>
      <c r="P34" s="59">
        <f t="shared" si="19"/>
        <v>0.21692947588139944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8" t="s">
        <v>33</v>
      </c>
      <c r="K35" s="89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88" t="s">
        <v>5</v>
      </c>
      <c r="K36" s="89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8" t="s">
        <v>4</v>
      </c>
      <c r="K37" s="89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83</v>
      </c>
      <c r="C38" s="8">
        <f t="shared" si="14"/>
        <v>0.1788793103448276</v>
      </c>
      <c r="D38" s="13">
        <f t="shared" si="15"/>
        <v>66775.680000000008</v>
      </c>
      <c r="E38" s="23">
        <f t="shared" si="16"/>
        <v>68188.39</v>
      </c>
      <c r="F38" s="21">
        <f t="shared" si="17"/>
        <v>0.14423993037567295</v>
      </c>
      <c r="G38" s="25"/>
      <c r="J38" s="90" t="s">
        <v>0</v>
      </c>
      <c r="K38" s="91"/>
      <c r="L38" s="84">
        <f>SUM(L32:L37)</f>
        <v>464</v>
      </c>
      <c r="M38" s="17">
        <f>SUM(M32:M37)</f>
        <v>1</v>
      </c>
      <c r="N38" s="85">
        <f>SUM(N32:N37)</f>
        <v>414105.72</v>
      </c>
      <c r="O38" s="86">
        <f>SUM(O32:O37)</f>
        <v>472742.81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369</v>
      </c>
      <c r="C39" s="8">
        <f t="shared" si="14"/>
        <v>0.79525862068965514</v>
      </c>
      <c r="D39" s="13">
        <f t="shared" si="15"/>
        <v>320078.40999999997</v>
      </c>
      <c r="E39" s="23">
        <f t="shared" si="16"/>
        <v>371942.96</v>
      </c>
      <c r="F39" s="21">
        <f t="shared" si="17"/>
        <v>0.78677655615745901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464</v>
      </c>
      <c r="C41" s="17">
        <f>SUM(C32:C40)</f>
        <v>1</v>
      </c>
      <c r="D41" s="18">
        <f>SUM(D32:D40)</f>
        <v>414105.72</v>
      </c>
      <c r="E41" s="18">
        <f>SUM(E32:E40)</f>
        <v>472742.81000000006</v>
      </c>
      <c r="F41" s="19">
        <f>SUM(F32:F40)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5" zoomScaleNormal="85" workbookViewId="0">
      <selection activeCell="D18" sqref="D18"/>
    </sheetView>
  </sheetViews>
  <sheetFormatPr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256" width="11.42578125" style="27" customWidth="1"/>
    <col min="257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3</v>
      </c>
      <c r="H13" s="20">
        <f t="shared" ref="H13:H20" si="2">IF(G13,G13/$G$22,"")</f>
        <v>1.5384615384615385E-2</v>
      </c>
      <c r="I13" s="4">
        <v>6624</v>
      </c>
      <c r="J13" s="5">
        <v>8015.04</v>
      </c>
      <c r="K13" s="21">
        <f t="shared" ref="K13:K20" si="3">IF(J13,J13/$J$22,"")</f>
        <v>5.0218935294963497E-2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5.1282051282051282E-3</v>
      </c>
      <c r="I14" s="6">
        <v>5422.7</v>
      </c>
      <c r="J14" s="7">
        <v>6561.47</v>
      </c>
      <c r="K14" s="21">
        <f t="shared" si="3"/>
        <v>4.1111465116810915E-2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35</v>
      </c>
      <c r="H19" s="20">
        <f t="shared" si="2"/>
        <v>0.17948717948717949</v>
      </c>
      <c r="I19" s="6">
        <v>14152</v>
      </c>
      <c r="J19" s="7">
        <v>14960.08</v>
      </c>
      <c r="K19" s="21">
        <f t="shared" si="3"/>
        <v>9.3733691850256207E-2</v>
      </c>
      <c r="L19" s="2">
        <v>7</v>
      </c>
      <c r="M19" s="20">
        <f t="shared" si="4"/>
        <v>6.8627450980392163E-2</v>
      </c>
      <c r="N19" s="6">
        <v>1180.3800000000001</v>
      </c>
      <c r="O19" s="7">
        <v>1428.27</v>
      </c>
      <c r="P19" s="21">
        <f t="shared" si="5"/>
        <v>2.4734033848395526E-2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156</v>
      </c>
      <c r="H20" s="66">
        <f t="shared" si="2"/>
        <v>0.8</v>
      </c>
      <c r="I20" s="69">
        <v>112737.54</v>
      </c>
      <c r="J20" s="70">
        <v>130065.36</v>
      </c>
      <c r="K20" s="67">
        <f t="shared" si="3"/>
        <v>0.81493590773796931</v>
      </c>
      <c r="L20" s="68">
        <v>95</v>
      </c>
      <c r="M20" s="66">
        <f t="shared" si="4"/>
        <v>0.93137254901960786</v>
      </c>
      <c r="N20" s="69">
        <v>48560.85</v>
      </c>
      <c r="O20" s="70">
        <v>56316.86</v>
      </c>
      <c r="P20" s="67">
        <f t="shared" si="5"/>
        <v>0.97526596615160455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>IF(B21,B21/$B$22,"")</f>
        <v/>
      </c>
      <c r="D21" s="69"/>
      <c r="E21" s="70"/>
      <c r="F21" s="67" t="str">
        <f t="shared" si="1"/>
        <v/>
      </c>
      <c r="G21" s="68"/>
      <c r="H21" s="66" t="str">
        <f>IF(G21,G21/$G$22,"")</f>
        <v/>
      </c>
      <c r="I21" s="69"/>
      <c r="J21" s="70"/>
      <c r="K21" s="67" t="str">
        <f>IF(J21,J21/$J$22,"")</f>
        <v/>
      </c>
      <c r="L21" s="68"/>
      <c r="M21" s="66" t="str">
        <f>IF(L21,L21/$L$22,"")</f>
        <v/>
      </c>
      <c r="N21" s="69"/>
      <c r="O21" s="70"/>
      <c r="P21" s="67" t="str">
        <f>IF(O21,O21/$O$22,"")</f>
        <v/>
      </c>
      <c r="Q21" s="68"/>
      <c r="R21" s="66" t="str">
        <f>IF(Q21,Q21/$Q$22,"")</f>
        <v/>
      </c>
      <c r="S21" s="69"/>
      <c r="T21" s="70"/>
      <c r="U21" s="67" t="str">
        <f t="shared" si="7"/>
        <v/>
      </c>
      <c r="V21" s="68"/>
      <c r="W21" s="66" t="str">
        <f>IF(V21,V21/$V$22,"")</f>
        <v/>
      </c>
      <c r="X21" s="69"/>
      <c r="Y21" s="70"/>
      <c r="Z21" s="67" t="str">
        <f>IF(Y21,Y21/$Y$22,"")</f>
        <v/>
      </c>
      <c r="AA21" s="68"/>
      <c r="AB21" s="20" t="str">
        <f>IF(AA21,AA21/$AA$22,"")</f>
        <v/>
      </c>
      <c r="AC21" s="69"/>
      <c r="AD21" s="70"/>
      <c r="AE21" s="67" t="str">
        <f>IF(AD21,AD21/$AD$22,"")</f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195</v>
      </c>
      <c r="H22" s="17">
        <f t="shared" si="12"/>
        <v>1</v>
      </c>
      <c r="I22" s="18">
        <f t="shared" si="12"/>
        <v>138936.24</v>
      </c>
      <c r="J22" s="18">
        <f t="shared" si="12"/>
        <v>159601.95000000001</v>
      </c>
      <c r="K22" s="19">
        <f t="shared" si="12"/>
        <v>1</v>
      </c>
      <c r="L22" s="16">
        <f t="shared" si="12"/>
        <v>102</v>
      </c>
      <c r="M22" s="17">
        <f t="shared" si="12"/>
        <v>1</v>
      </c>
      <c r="N22" s="18">
        <f t="shared" si="12"/>
        <v>49741.229999999996</v>
      </c>
      <c r="O22" s="18">
        <f t="shared" si="12"/>
        <v>57745.13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13">B13+G13+L13+Q13+AA13+V13</f>
        <v>3</v>
      </c>
      <c r="C32" s="8">
        <f t="shared" ref="C32:C39" si="14">IF(B32,B32/$B$41,"")</f>
        <v>1.0101010101010102E-2</v>
      </c>
      <c r="D32" s="10">
        <f t="shared" ref="D32:D40" si="15">D13+I13+N13+S13+AC13+X13</f>
        <v>6624</v>
      </c>
      <c r="E32" s="11">
        <f t="shared" ref="E32:E40" si="16">E13+J13+O13+T13+AD13+Y13</f>
        <v>8015.04</v>
      </c>
      <c r="F32" s="21">
        <f t="shared" ref="F32:F39" si="17">IF(E32,E32/$E$41,"")</f>
        <v>3.687668589796559E-2</v>
      </c>
      <c r="J32" s="92" t="s">
        <v>3</v>
      </c>
      <c r="K32" s="93"/>
      <c r="L32" s="57">
        <f>B22</f>
        <v>0</v>
      </c>
      <c r="M32" s="8" t="str">
        <f t="shared" ref="M32:M37" si="18">IF(L32,L32/$L$38,"")</f>
        <v/>
      </c>
      <c r="N32" s="58">
        <f>D22</f>
        <v>0</v>
      </c>
      <c r="O32" s="58">
        <f>E22</f>
        <v>0</v>
      </c>
      <c r="P32" s="59" t="str">
        <f t="shared" ref="P32:P37" si="19">IF(O32,O32/$O$38,"")</f>
        <v/>
      </c>
    </row>
    <row r="33" spans="1:33" s="25" customFormat="1" ht="30" customHeight="1" x14ac:dyDescent="0.25">
      <c r="A33" s="43" t="s">
        <v>18</v>
      </c>
      <c r="B33" s="12">
        <f t="shared" si="13"/>
        <v>1</v>
      </c>
      <c r="C33" s="8">
        <f t="shared" si="14"/>
        <v>3.3670033670033669E-3</v>
      </c>
      <c r="D33" s="13">
        <f t="shared" si="15"/>
        <v>5422.7</v>
      </c>
      <c r="E33" s="14">
        <f t="shared" si="16"/>
        <v>6561.47</v>
      </c>
      <c r="F33" s="21">
        <f t="shared" si="17"/>
        <v>3.0188903388994229E-2</v>
      </c>
      <c r="J33" s="88" t="s">
        <v>1</v>
      </c>
      <c r="K33" s="89"/>
      <c r="L33" s="60">
        <f>G22</f>
        <v>195</v>
      </c>
      <c r="M33" s="8">
        <f t="shared" si="18"/>
        <v>0.65656565656565657</v>
      </c>
      <c r="N33" s="61">
        <f>I22</f>
        <v>138936.24</v>
      </c>
      <c r="O33" s="61">
        <f>J22</f>
        <v>159601.95000000001</v>
      </c>
      <c r="P33" s="59">
        <f t="shared" si="19"/>
        <v>0.73431835385136068</v>
      </c>
    </row>
    <row r="34" spans="1:33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88" t="s">
        <v>2</v>
      </c>
      <c r="K34" s="89"/>
      <c r="L34" s="60">
        <f>L22</f>
        <v>102</v>
      </c>
      <c r="M34" s="8">
        <f t="shared" si="18"/>
        <v>0.34343434343434343</v>
      </c>
      <c r="N34" s="61">
        <f>N22</f>
        <v>49741.229999999996</v>
      </c>
      <c r="O34" s="61">
        <f>O22</f>
        <v>57745.13</v>
      </c>
      <c r="P34" s="59">
        <f t="shared" si="19"/>
        <v>0.26568164614863926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8" t="s">
        <v>33</v>
      </c>
      <c r="K35" s="89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88" t="s">
        <v>5</v>
      </c>
      <c r="K36" s="89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8" t="s">
        <v>4</v>
      </c>
      <c r="K37" s="89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42</v>
      </c>
      <c r="C38" s="8">
        <f t="shared" si="14"/>
        <v>0.14141414141414141</v>
      </c>
      <c r="D38" s="13">
        <f t="shared" si="15"/>
        <v>15332.380000000001</v>
      </c>
      <c r="E38" s="23">
        <f t="shared" si="16"/>
        <v>16388.349999999999</v>
      </c>
      <c r="F38" s="21">
        <f t="shared" si="17"/>
        <v>7.5401749128628723E-2</v>
      </c>
      <c r="G38" s="25"/>
      <c r="J38" s="90" t="s">
        <v>0</v>
      </c>
      <c r="K38" s="91"/>
      <c r="L38" s="84">
        <f>SUM(L32:L37)</f>
        <v>297</v>
      </c>
      <c r="M38" s="17">
        <f>SUM(M32:M37)</f>
        <v>1</v>
      </c>
      <c r="N38" s="85">
        <f>SUM(N32:N37)</f>
        <v>188677.46999999997</v>
      </c>
      <c r="O38" s="86">
        <f>SUM(O32:O37)</f>
        <v>217347.08000000002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251</v>
      </c>
      <c r="C39" s="8">
        <f t="shared" si="14"/>
        <v>0.84511784511784516</v>
      </c>
      <c r="D39" s="13">
        <f t="shared" si="15"/>
        <v>161298.38999999998</v>
      </c>
      <c r="E39" s="23">
        <f t="shared" si="16"/>
        <v>186382.22</v>
      </c>
      <c r="F39" s="21">
        <f t="shared" si="17"/>
        <v>0.85753266158441133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13"/>
        <v>0</v>
      </c>
      <c r="C40" s="8" t="str">
        <f>IF(B40,B40/$B$41,"")</f>
        <v/>
      </c>
      <c r="D40" s="13">
        <f t="shared" si="15"/>
        <v>0</v>
      </c>
      <c r="E40" s="14">
        <f t="shared" si="16"/>
        <v>0</v>
      </c>
      <c r="F40" s="21" t="str">
        <f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297</v>
      </c>
      <c r="C41" s="17">
        <f>SUM(C32:C40)</f>
        <v>1</v>
      </c>
      <c r="D41" s="18">
        <f>SUM(D32:D40)</f>
        <v>188677.46999999997</v>
      </c>
      <c r="E41" s="18">
        <f>SUM(E32:E40)</f>
        <v>217347.08000000002</v>
      </c>
      <c r="F41" s="19">
        <f>SUM(F32:F40)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6:K36"/>
    <mergeCell ref="J37:K37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85" zoomScaleNormal="85" workbookViewId="0">
      <selection activeCell="E39" sqref="E39"/>
    </sheetView>
  </sheetViews>
  <sheetFormatPr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256" width="11.42578125" style="27" customWidth="1"/>
    <col min="257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8</v>
      </c>
      <c r="H13" s="20">
        <f t="shared" ref="H13:H20" si="2">IF(G13,G13/$G$22,"")</f>
        <v>3.4188034188034191E-2</v>
      </c>
      <c r="I13" s="4">
        <v>14905</v>
      </c>
      <c r="J13" s="5">
        <v>18035.05</v>
      </c>
      <c r="K13" s="21">
        <f t="shared" ref="K13:K20" si="3">IF(J13,J13/$J$22,"")</f>
        <v>0.11414640623678791</v>
      </c>
      <c r="L13" s="1"/>
      <c r="M13" s="20" t="str">
        <f>IF(L13,L13/$L$22,"")</f>
        <v/>
      </c>
      <c r="N13" s="4"/>
      <c r="O13" s="5"/>
      <c r="P13" s="21" t="str">
        <f>IF(O13,O13/$O$22,"")</f>
        <v/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4.2735042735042739E-3</v>
      </c>
      <c r="I14" s="6">
        <v>300</v>
      </c>
      <c r="J14" s="7">
        <v>363</v>
      </c>
      <c r="K14" s="21">
        <f t="shared" si="3"/>
        <v>2.2974788239541345E-3</v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39</v>
      </c>
      <c r="H19" s="20">
        <f t="shared" si="2"/>
        <v>0.16666666666666666</v>
      </c>
      <c r="I19" s="6">
        <v>12839.93</v>
      </c>
      <c r="J19" s="7">
        <v>13158.43</v>
      </c>
      <c r="K19" s="21">
        <f t="shared" si="3"/>
        <v>8.3281582042652347E-2</v>
      </c>
      <c r="L19" s="2">
        <v>11</v>
      </c>
      <c r="M19" s="20">
        <f>IF(L19,L19/$L$22,"")</f>
        <v>9.2436974789915971E-2</v>
      </c>
      <c r="N19" s="6">
        <v>995.16</v>
      </c>
      <c r="O19" s="7">
        <v>1204.1500000000001</v>
      </c>
      <c r="P19" s="21">
        <f>IF(O19,O19/$O$22,"")</f>
        <v>1.4866893675443299E-2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186</v>
      </c>
      <c r="H20" s="66">
        <f t="shared" si="2"/>
        <v>0.79487179487179482</v>
      </c>
      <c r="I20" s="69">
        <v>108462.23</v>
      </c>
      <c r="J20" s="70">
        <v>126442.8</v>
      </c>
      <c r="K20" s="67">
        <f t="shared" si="3"/>
        <v>0.80027453289660566</v>
      </c>
      <c r="L20" s="68">
        <v>108</v>
      </c>
      <c r="M20" s="66">
        <f>IF(L20,L20/$L$22,"")</f>
        <v>0.90756302521008403</v>
      </c>
      <c r="N20" s="69">
        <v>69946.990000000005</v>
      </c>
      <c r="O20" s="70">
        <v>79791.25</v>
      </c>
      <c r="P20" s="67">
        <f>IF(O20,O20/$O$22,"")</f>
        <v>0.98513310632455675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25">
      <c r="A21" s="81" t="s">
        <v>40</v>
      </c>
      <c r="B21" s="68"/>
      <c r="C21" s="66" t="str">
        <f>IF(B21,B21/$B$22,"")</f>
        <v/>
      </c>
      <c r="D21" s="69"/>
      <c r="E21" s="70"/>
      <c r="F21" s="67" t="str">
        <f t="shared" si="1"/>
        <v/>
      </c>
      <c r="G21" s="68"/>
      <c r="H21" s="66" t="str">
        <f>IF(G21,G21/$G$22,"")</f>
        <v/>
      </c>
      <c r="I21" s="69"/>
      <c r="J21" s="70"/>
      <c r="K21" s="67" t="str">
        <f>IF(J21,J21/$J$22,"")</f>
        <v/>
      </c>
      <c r="L21" s="68"/>
      <c r="M21" s="66" t="str">
        <f>IF(L21,L21/$L$22,"")</f>
        <v/>
      </c>
      <c r="N21" s="69"/>
      <c r="O21" s="70"/>
      <c r="P21" s="67" t="str">
        <f>IF(O21,O21/$O$22,"")</f>
        <v/>
      </c>
      <c r="Q21" s="68"/>
      <c r="R21" s="66" t="str">
        <f>IF(Q21,Q21/$Q$22,"")</f>
        <v/>
      </c>
      <c r="S21" s="69"/>
      <c r="T21" s="70"/>
      <c r="U21" s="67" t="str">
        <f t="shared" si="5"/>
        <v/>
      </c>
      <c r="V21" s="68"/>
      <c r="W21" s="66" t="str">
        <f>IF(V21,V21/$V$22,"")</f>
        <v/>
      </c>
      <c r="X21" s="69"/>
      <c r="Y21" s="70"/>
      <c r="Z21" s="67" t="str">
        <f>IF(Y21,Y21/$Y$22,"")</f>
        <v/>
      </c>
      <c r="AA21" s="68"/>
      <c r="AB21" s="20" t="str">
        <f>IF(AA21,AA21/$AA$22,"")</f>
        <v/>
      </c>
      <c r="AC21" s="69"/>
      <c r="AD21" s="70"/>
      <c r="AE21" s="67" t="str">
        <f>IF(AD21,AD21/$AD$22,"")</f>
        <v/>
      </c>
    </row>
    <row r="22" spans="1:31" ht="33" customHeight="1" thickBot="1" x14ac:dyDescent="0.3">
      <c r="A22" s="83" t="s">
        <v>0</v>
      </c>
      <c r="B22" s="16">
        <f t="shared" ref="B22:AE22" si="10">SUM(B13:B21)</f>
        <v>0</v>
      </c>
      <c r="C22" s="17">
        <f t="shared" si="10"/>
        <v>0</v>
      </c>
      <c r="D22" s="18">
        <f t="shared" si="10"/>
        <v>0</v>
      </c>
      <c r="E22" s="18">
        <f t="shared" si="10"/>
        <v>0</v>
      </c>
      <c r="F22" s="19">
        <f t="shared" si="10"/>
        <v>0</v>
      </c>
      <c r="G22" s="16">
        <f t="shared" si="10"/>
        <v>234</v>
      </c>
      <c r="H22" s="17">
        <f t="shared" si="10"/>
        <v>1</v>
      </c>
      <c r="I22" s="18">
        <f t="shared" si="10"/>
        <v>136507.16</v>
      </c>
      <c r="J22" s="18">
        <f t="shared" si="10"/>
        <v>157999.28</v>
      </c>
      <c r="K22" s="19">
        <f t="shared" si="10"/>
        <v>1</v>
      </c>
      <c r="L22" s="16">
        <f t="shared" si="10"/>
        <v>119</v>
      </c>
      <c r="M22" s="17">
        <f t="shared" si="10"/>
        <v>1</v>
      </c>
      <c r="N22" s="18">
        <f t="shared" si="10"/>
        <v>70942.150000000009</v>
      </c>
      <c r="O22" s="18">
        <f t="shared" si="10"/>
        <v>80995.399999999994</v>
      </c>
      <c r="P22" s="19">
        <f t="shared" si="10"/>
        <v>1</v>
      </c>
      <c r="Q22" s="16">
        <f t="shared" si="10"/>
        <v>0</v>
      </c>
      <c r="R22" s="17">
        <f t="shared" si="10"/>
        <v>0</v>
      </c>
      <c r="S22" s="18">
        <f t="shared" si="10"/>
        <v>0</v>
      </c>
      <c r="T22" s="18">
        <f t="shared" si="10"/>
        <v>0</v>
      </c>
      <c r="U22" s="19">
        <f t="shared" si="10"/>
        <v>0</v>
      </c>
      <c r="V22" s="16">
        <f t="shared" si="10"/>
        <v>0</v>
      </c>
      <c r="W22" s="17">
        <f t="shared" si="10"/>
        <v>0</v>
      </c>
      <c r="X22" s="18">
        <f t="shared" si="10"/>
        <v>0</v>
      </c>
      <c r="Y22" s="18">
        <f t="shared" si="10"/>
        <v>0</v>
      </c>
      <c r="Z22" s="19">
        <f t="shared" si="10"/>
        <v>0</v>
      </c>
      <c r="AA22" s="16">
        <f t="shared" si="10"/>
        <v>0</v>
      </c>
      <c r="AB22" s="17">
        <f t="shared" si="10"/>
        <v>0</v>
      </c>
      <c r="AC22" s="18">
        <f t="shared" si="10"/>
        <v>0</v>
      </c>
      <c r="AD22" s="18">
        <f t="shared" si="10"/>
        <v>0</v>
      </c>
      <c r="AE22" s="19">
        <f t="shared" si="10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11">B13+G13+L13+Q13+AA13+V13</f>
        <v>8</v>
      </c>
      <c r="C32" s="8">
        <f t="shared" ref="C32:C40" si="12">IF(B32,B32/$B$41,"")</f>
        <v>2.2662889518413599E-2</v>
      </c>
      <c r="D32" s="10">
        <f t="shared" ref="D32:D40" si="13">D13+I13+N13+S13+AC13+X13</f>
        <v>14905</v>
      </c>
      <c r="E32" s="11">
        <f t="shared" ref="E32:E40" si="14">E13+J13+O13+T13+AD13+Y13</f>
        <v>18035.05</v>
      </c>
      <c r="F32" s="21">
        <f t="shared" ref="F32:F40" si="15">IF(E32,E32/$E$41,"")</f>
        <v>7.5462139994078525E-2</v>
      </c>
      <c r="J32" s="92" t="s">
        <v>3</v>
      </c>
      <c r="K32" s="93"/>
      <c r="L32" s="57">
        <f>B22</f>
        <v>0</v>
      </c>
      <c r="M32" s="8" t="str">
        <f t="shared" ref="M32:M37" si="16">IF(L32,L32/$L$38,"")</f>
        <v/>
      </c>
      <c r="N32" s="58">
        <f>D22</f>
        <v>0</v>
      </c>
      <c r="O32" s="58">
        <f>E22</f>
        <v>0</v>
      </c>
      <c r="P32" s="59" t="str">
        <f t="shared" ref="P32:P37" si="17">IF(O32,O32/$O$38,"")</f>
        <v/>
      </c>
    </row>
    <row r="33" spans="1:33" s="25" customFormat="1" ht="30" customHeight="1" x14ac:dyDescent="0.25">
      <c r="A33" s="43" t="s">
        <v>18</v>
      </c>
      <c r="B33" s="12">
        <f t="shared" si="11"/>
        <v>1</v>
      </c>
      <c r="C33" s="8">
        <f t="shared" si="12"/>
        <v>2.8328611898016999E-3</v>
      </c>
      <c r="D33" s="13">
        <f t="shared" si="13"/>
        <v>300</v>
      </c>
      <c r="E33" s="14">
        <f t="shared" si="14"/>
        <v>363</v>
      </c>
      <c r="F33" s="21">
        <f t="shared" si="15"/>
        <v>1.5188622608670621E-3</v>
      </c>
      <c r="J33" s="88" t="s">
        <v>1</v>
      </c>
      <c r="K33" s="89"/>
      <c r="L33" s="60">
        <f>G22</f>
        <v>234</v>
      </c>
      <c r="M33" s="8">
        <f t="shared" si="16"/>
        <v>0.66288951841359778</v>
      </c>
      <c r="N33" s="61">
        <f>I22</f>
        <v>136507.16</v>
      </c>
      <c r="O33" s="61">
        <f>J22</f>
        <v>157999.28</v>
      </c>
      <c r="P33" s="59">
        <f t="shared" si="17"/>
        <v>0.66109956924564184</v>
      </c>
    </row>
    <row r="34" spans="1:33" ht="30" customHeight="1" x14ac:dyDescent="0.25">
      <c r="A34" s="43" t="s">
        <v>19</v>
      </c>
      <c r="B34" s="12">
        <f t="shared" si="11"/>
        <v>0</v>
      </c>
      <c r="C34" s="8" t="str">
        <f t="shared" si="12"/>
        <v/>
      </c>
      <c r="D34" s="13">
        <f t="shared" si="13"/>
        <v>0</v>
      </c>
      <c r="E34" s="14">
        <f t="shared" si="14"/>
        <v>0</v>
      </c>
      <c r="F34" s="21" t="str">
        <f t="shared" si="15"/>
        <v/>
      </c>
      <c r="G34" s="25"/>
      <c r="J34" s="88" t="s">
        <v>2</v>
      </c>
      <c r="K34" s="89"/>
      <c r="L34" s="60">
        <f>L22</f>
        <v>119</v>
      </c>
      <c r="M34" s="8">
        <f t="shared" si="16"/>
        <v>0.33711048158640228</v>
      </c>
      <c r="N34" s="61">
        <f>N22</f>
        <v>70942.150000000009</v>
      </c>
      <c r="O34" s="61">
        <f>O22</f>
        <v>80995.399999999994</v>
      </c>
      <c r="P34" s="59">
        <f t="shared" si="17"/>
        <v>0.33890043075435822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1"/>
        <v>0</v>
      </c>
      <c r="C35" s="8" t="str">
        <f t="shared" si="12"/>
        <v/>
      </c>
      <c r="D35" s="13">
        <f t="shared" si="13"/>
        <v>0</v>
      </c>
      <c r="E35" s="14">
        <f t="shared" si="14"/>
        <v>0</v>
      </c>
      <c r="F35" s="21" t="str">
        <f t="shared" si="15"/>
        <v/>
      </c>
      <c r="G35" s="25"/>
      <c r="J35" s="88" t="s">
        <v>33</v>
      </c>
      <c r="K35" s="89"/>
      <c r="L35" s="60">
        <f>Q22</f>
        <v>0</v>
      </c>
      <c r="M35" s="8" t="str">
        <f t="shared" si="16"/>
        <v/>
      </c>
      <c r="N35" s="61">
        <f>S22</f>
        <v>0</v>
      </c>
      <c r="O35" s="61">
        <f>T22</f>
        <v>0</v>
      </c>
      <c r="P35" s="59" t="str">
        <f t="shared" si="1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1"/>
        <v>0</v>
      </c>
      <c r="C36" s="8" t="str">
        <f t="shared" si="12"/>
        <v/>
      </c>
      <c r="D36" s="13">
        <f t="shared" si="13"/>
        <v>0</v>
      </c>
      <c r="E36" s="22">
        <f t="shared" si="14"/>
        <v>0</v>
      </c>
      <c r="F36" s="21" t="str">
        <f t="shared" si="15"/>
        <v/>
      </c>
      <c r="G36" s="25"/>
      <c r="J36" s="88" t="s">
        <v>5</v>
      </c>
      <c r="K36" s="89"/>
      <c r="L36" s="60">
        <f>V22</f>
        <v>0</v>
      </c>
      <c r="M36" s="8" t="str">
        <f t="shared" si="16"/>
        <v/>
      </c>
      <c r="N36" s="61">
        <f>X22</f>
        <v>0</v>
      </c>
      <c r="O36" s="61">
        <f>Y22</f>
        <v>0</v>
      </c>
      <c r="P36" s="59" t="str">
        <f t="shared" si="1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11"/>
        <v>0</v>
      </c>
      <c r="C37" s="8" t="str">
        <f t="shared" si="12"/>
        <v/>
      </c>
      <c r="D37" s="13">
        <f t="shared" si="13"/>
        <v>0</v>
      </c>
      <c r="E37" s="22">
        <f t="shared" si="14"/>
        <v>0</v>
      </c>
      <c r="F37" s="21" t="str">
        <f t="shared" si="15"/>
        <v/>
      </c>
      <c r="G37" s="25"/>
      <c r="J37" s="88" t="s">
        <v>4</v>
      </c>
      <c r="K37" s="89"/>
      <c r="L37" s="60">
        <f>AA22</f>
        <v>0</v>
      </c>
      <c r="M37" s="8" t="str">
        <f t="shared" si="16"/>
        <v/>
      </c>
      <c r="N37" s="61">
        <f>AC22</f>
        <v>0</v>
      </c>
      <c r="O37" s="61">
        <f>AD22</f>
        <v>0</v>
      </c>
      <c r="P37" s="59" t="str">
        <f t="shared" si="1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1"/>
        <v>50</v>
      </c>
      <c r="C38" s="8">
        <f t="shared" si="12"/>
        <v>0.14164305949008499</v>
      </c>
      <c r="D38" s="13">
        <f t="shared" si="13"/>
        <v>13835.09</v>
      </c>
      <c r="E38" s="23">
        <f t="shared" si="14"/>
        <v>14362.58</v>
      </c>
      <c r="F38" s="21">
        <f t="shared" si="15"/>
        <v>6.0095814685080018E-2</v>
      </c>
      <c r="G38" s="25"/>
      <c r="J38" s="90" t="s">
        <v>0</v>
      </c>
      <c r="K38" s="91"/>
      <c r="L38" s="84">
        <f>SUM(L32:L37)</f>
        <v>353</v>
      </c>
      <c r="M38" s="17">
        <f>SUM(M32:M37)</f>
        <v>1</v>
      </c>
      <c r="N38" s="85">
        <f>SUM(N32:N37)</f>
        <v>207449.31</v>
      </c>
      <c r="O38" s="86">
        <f>SUM(O32:O37)</f>
        <v>238994.68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1"/>
        <v>294</v>
      </c>
      <c r="C39" s="8">
        <f t="shared" si="12"/>
        <v>0.83286118980169976</v>
      </c>
      <c r="D39" s="13">
        <f t="shared" si="13"/>
        <v>178409.22</v>
      </c>
      <c r="E39" s="23">
        <f t="shared" si="14"/>
        <v>206234.05</v>
      </c>
      <c r="F39" s="21">
        <f t="shared" si="15"/>
        <v>0.8629231830599744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11"/>
        <v>0</v>
      </c>
      <c r="C40" s="8" t="str">
        <f t="shared" si="12"/>
        <v/>
      </c>
      <c r="D40" s="13">
        <f t="shared" si="13"/>
        <v>0</v>
      </c>
      <c r="E40" s="14">
        <f t="shared" si="14"/>
        <v>0</v>
      </c>
      <c r="F40" s="21" t="str">
        <f t="shared" si="1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353</v>
      </c>
      <c r="C41" s="17">
        <f>SUM(C32:C40)</f>
        <v>1</v>
      </c>
      <c r="D41" s="18">
        <f>SUM(D32:D40)</f>
        <v>207449.31</v>
      </c>
      <c r="E41" s="18">
        <f>SUM(E32:E40)</f>
        <v>238994.68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zoomScale="85" zoomScaleNormal="85" workbookViewId="0"/>
  </sheetViews>
  <sheetFormatPr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8554687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256" width="11.42578125" style="27" customWidth="1"/>
    <col min="257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6" t="s">
        <v>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</row>
    <row r="11" spans="1:31" ht="30" customHeight="1" thickBot="1" x14ac:dyDescent="0.3">
      <c r="A11" s="13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6" t="s">
        <v>4</v>
      </c>
      <c r="W11" s="107"/>
      <c r="X11" s="107"/>
      <c r="Y11" s="107"/>
      <c r="Z11" s="108"/>
      <c r="AA11" s="109" t="s">
        <v>5</v>
      </c>
      <c r="AB11" s="110"/>
      <c r="AC11" s="110"/>
      <c r="AD11" s="110"/>
      <c r="AE11" s="111"/>
    </row>
    <row r="12" spans="1:31" ht="39" customHeight="1" thickBot="1" x14ac:dyDescent="0.3">
      <c r="A12" s="14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0</v>
      </c>
      <c r="C13" s="20" t="str">
        <f t="shared" ref="C13:C21" si="0">IF(B13,B13/$B$22,"")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 t="shared" ref="F13:F21" si="1">IF(E13,E13/$E$22,"")</f>
        <v/>
      </c>
      <c r="G13" s="9">
        <f>'1T'!G13+'2T'!G13+'3T'!G13+'4T'!G13</f>
        <v>18</v>
      </c>
      <c r="H13" s="20">
        <f t="shared" ref="H13:H21" si="2">IF(G13,G13/$G$22,"")</f>
        <v>1.8163471241170535E-2</v>
      </c>
      <c r="I13" s="10">
        <f>'1T'!I13+'2T'!I13+'3T'!I13+'4T'!I13</f>
        <v>37945</v>
      </c>
      <c r="J13" s="10">
        <f>'1T'!J13+'2T'!J13+'3T'!J13+'4T'!J13</f>
        <v>45913.45</v>
      </c>
      <c r="K13" s="21">
        <f t="shared" ref="K13:K21" si="3">IF(J13,J13/$J$22,"")</f>
        <v>5.4984326512851137E-2</v>
      </c>
      <c r="L13" s="9">
        <f>'1T'!L13+'2T'!L13+'3T'!L13+'4T'!L13</f>
        <v>0</v>
      </c>
      <c r="M13" s="20" t="str">
        <f t="shared" ref="M13:M21" si="4">IF(L13,L13/$L$22,"")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 t="shared" ref="P13:P21" si="5">IF(O13,O13/$O$22,"")</f>
        <v/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16</v>
      </c>
      <c r="H14" s="20">
        <f t="shared" si="2"/>
        <v>1.6145307769929364E-2</v>
      </c>
      <c r="I14" s="13">
        <f>'1T'!I14+'2T'!I14+'3T'!I14+'4T'!I14</f>
        <v>29421.760000000002</v>
      </c>
      <c r="J14" s="13">
        <f>'1T'!J14+'2T'!J14+'3T'!J14+'4T'!J14</f>
        <v>34926.85</v>
      </c>
      <c r="K14" s="21">
        <f t="shared" si="3"/>
        <v>4.1827162290469892E-2</v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0</v>
      </c>
      <c r="H18" s="20" t="str">
        <f t="shared" si="2"/>
        <v/>
      </c>
      <c r="I18" s="13">
        <f>'1T'!I18+'2T'!I18+'3T'!I18+'4T'!I18</f>
        <v>0</v>
      </c>
      <c r="J18" s="13">
        <f>'1T'!J18+'2T'!J18+'3T'!J18+'4T'!J18</f>
        <v>0</v>
      </c>
      <c r="K18" s="21" t="str">
        <f t="shared" si="3"/>
        <v/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194</v>
      </c>
      <c r="H19" s="20">
        <f t="shared" si="2"/>
        <v>0.19576185671039353</v>
      </c>
      <c r="I19" s="13">
        <f>'1T'!I19+'2T'!I19+'3T'!I19+'4T'!I19</f>
        <v>106244.76000000001</v>
      </c>
      <c r="J19" s="13">
        <f>'1T'!J19+'2T'!J19+'3T'!J19+'4T'!J19</f>
        <v>108858.25</v>
      </c>
      <c r="K19" s="21">
        <f t="shared" si="3"/>
        <v>0.13036479640753587</v>
      </c>
      <c r="L19" s="9">
        <f>'1T'!L19+'2T'!L19+'3T'!L19+'4T'!L19</f>
        <v>32</v>
      </c>
      <c r="M19" s="20">
        <f t="shared" si="4"/>
        <v>6.7510548523206745E-2</v>
      </c>
      <c r="N19" s="13">
        <f>'1T'!N19+'2T'!N19+'3T'!N19+'4T'!N19</f>
        <v>3769.42</v>
      </c>
      <c r="O19" s="13">
        <f>'1T'!O19+'2T'!O19+'3T'!O19+'4T'!O19</f>
        <v>4561.0599999999995</v>
      </c>
      <c r="P19" s="21">
        <f t="shared" si="5"/>
        <v>1.457441789690689E-2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763</v>
      </c>
      <c r="H20" s="20">
        <f t="shared" si="2"/>
        <v>0.76992936427850656</v>
      </c>
      <c r="I20" s="13">
        <f>'1T'!I20+'2T'!I20+'3T'!I20+'4T'!I20</f>
        <v>555994.02</v>
      </c>
      <c r="J20" s="13">
        <f>'1T'!J20+'2T'!J20+'3T'!J20+'4T'!J20</f>
        <v>645329.41</v>
      </c>
      <c r="K20" s="21">
        <f t="shared" si="3"/>
        <v>0.77282371478914313</v>
      </c>
      <c r="L20" s="9">
        <f>'1T'!L20+'2T'!L20+'3T'!L20+'4T'!L20</f>
        <v>442</v>
      </c>
      <c r="M20" s="20">
        <f t="shared" si="4"/>
        <v>0.9324894514767933</v>
      </c>
      <c r="N20" s="13">
        <f>'1T'!N20+'2T'!N20+'3T'!N20+'4T'!N20</f>
        <v>268524.48000000004</v>
      </c>
      <c r="O20" s="13">
        <f>'1T'!O20+'2T'!O20+'3T'!O20+'4T'!O20</f>
        <v>308388.65999999997</v>
      </c>
      <c r="P20" s="21">
        <f t="shared" si="5"/>
        <v>0.98542558210309317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25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991</v>
      </c>
      <c r="H22" s="17">
        <f t="shared" si="12"/>
        <v>1</v>
      </c>
      <c r="I22" s="18">
        <f t="shared" si="12"/>
        <v>729605.54</v>
      </c>
      <c r="J22" s="18">
        <f t="shared" si="12"/>
        <v>835027.96</v>
      </c>
      <c r="K22" s="19">
        <f t="shared" si="12"/>
        <v>1</v>
      </c>
      <c r="L22" s="16">
        <f t="shared" si="12"/>
        <v>474</v>
      </c>
      <c r="M22" s="17">
        <f t="shared" si="12"/>
        <v>1</v>
      </c>
      <c r="N22" s="18">
        <f t="shared" si="12"/>
        <v>272293.90000000002</v>
      </c>
      <c r="O22" s="18">
        <f t="shared" si="12"/>
        <v>312949.71999999997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45" customHeight="1" x14ac:dyDescent="0.25">
      <c r="B23" s="26"/>
      <c r="H23" s="26"/>
      <c r="N23" s="26"/>
    </row>
    <row r="24" spans="1:31" s="48" customFormat="1" ht="48" customHeight="1" x14ac:dyDescent="0.25">
      <c r="A24" s="135" t="s">
        <v>50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thickBo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25">
      <c r="A28" s="141" t="s">
        <v>10</v>
      </c>
      <c r="B28" s="144" t="s">
        <v>17</v>
      </c>
      <c r="C28" s="145"/>
      <c r="D28" s="145"/>
      <c r="E28" s="145"/>
      <c r="F28" s="146"/>
      <c r="G28" s="25"/>
      <c r="H28" s="54"/>
      <c r="I28" s="54"/>
      <c r="J28" s="150" t="s">
        <v>15</v>
      </c>
      <c r="K28" s="151"/>
      <c r="L28" s="144" t="s">
        <v>16</v>
      </c>
      <c r="M28" s="145"/>
      <c r="N28" s="145"/>
      <c r="O28" s="145"/>
      <c r="P28" s="146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">
      <c r="A29" s="142"/>
      <c r="B29" s="147"/>
      <c r="C29" s="148"/>
      <c r="D29" s="148"/>
      <c r="E29" s="148"/>
      <c r="F29" s="149"/>
      <c r="G29" s="25"/>
      <c r="J29" s="152"/>
      <c r="K29" s="153"/>
      <c r="L29" s="156"/>
      <c r="M29" s="157"/>
      <c r="N29" s="157"/>
      <c r="O29" s="157"/>
      <c r="P29" s="158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39.950000000000003" customHeight="1" thickBot="1" x14ac:dyDescent="0.3">
      <c r="A30" s="143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54"/>
      <c r="K30" s="155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x14ac:dyDescent="0.25">
      <c r="A31" s="41" t="s">
        <v>25</v>
      </c>
      <c r="B31" s="9">
        <f t="shared" ref="B31:B38" si="13">B13+G13+L13+Q13+V13+AA13</f>
        <v>18</v>
      </c>
      <c r="C31" s="8">
        <f t="shared" ref="C31:C37" si="14">IF(B31,B31/$B$40,"")</f>
        <v>1.2286689419795221E-2</v>
      </c>
      <c r="D31" s="10">
        <f t="shared" ref="D31:E38" si="15">D13+I13+N13+S13+X13+AC13</f>
        <v>37945</v>
      </c>
      <c r="E31" s="11">
        <f t="shared" si="15"/>
        <v>45913.45</v>
      </c>
      <c r="F31" s="21">
        <f t="shared" ref="F31:F37" si="16">IF(E31,E31/$E$40,"")</f>
        <v>3.9995072029623421E-2</v>
      </c>
      <c r="J31" s="92" t="s">
        <v>3</v>
      </c>
      <c r="K31" s="93"/>
      <c r="L31" s="57">
        <f>B22</f>
        <v>0</v>
      </c>
      <c r="M31" s="8" t="str">
        <f t="shared" ref="M31:M36" si="17">IF(L31,L31/$L$37,"")</f>
        <v/>
      </c>
      <c r="N31" s="58">
        <f>D22</f>
        <v>0</v>
      </c>
      <c r="O31" s="58">
        <f>E22</f>
        <v>0</v>
      </c>
      <c r="P31" s="59" t="str">
        <f t="shared" ref="P31:P36" si="18">IF(O31,O31/$O$37,"")</f>
        <v/>
      </c>
    </row>
    <row r="32" spans="1:31" s="25" customFormat="1" ht="30" customHeight="1" x14ac:dyDescent="0.25">
      <c r="A32" s="43" t="s">
        <v>18</v>
      </c>
      <c r="B32" s="12">
        <f t="shared" si="13"/>
        <v>16</v>
      </c>
      <c r="C32" s="8">
        <f t="shared" si="14"/>
        <v>1.0921501706484642E-2</v>
      </c>
      <c r="D32" s="13">
        <f t="shared" si="15"/>
        <v>29421.760000000002</v>
      </c>
      <c r="E32" s="14">
        <f t="shared" si="15"/>
        <v>34926.85</v>
      </c>
      <c r="F32" s="21">
        <f t="shared" si="16"/>
        <v>3.0424676897899263E-2</v>
      </c>
      <c r="J32" s="88" t="s">
        <v>1</v>
      </c>
      <c r="K32" s="89"/>
      <c r="L32" s="60">
        <f>G22</f>
        <v>991</v>
      </c>
      <c r="M32" s="8">
        <f t="shared" si="17"/>
        <v>0.67645051194539252</v>
      </c>
      <c r="N32" s="61">
        <f>I22</f>
        <v>729605.54</v>
      </c>
      <c r="O32" s="61">
        <f>J22</f>
        <v>835027.96</v>
      </c>
      <c r="P32" s="59">
        <f t="shared" si="18"/>
        <v>0.72739041407146521</v>
      </c>
    </row>
    <row r="33" spans="1:33" s="25" customFormat="1" ht="30" customHeight="1" x14ac:dyDescent="0.25">
      <c r="A33" s="43" t="s">
        <v>19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5"/>
        <v>0</v>
      </c>
      <c r="F33" s="21" t="str">
        <f t="shared" si="16"/>
        <v/>
      </c>
      <c r="J33" s="88" t="s">
        <v>2</v>
      </c>
      <c r="K33" s="89"/>
      <c r="L33" s="60">
        <f>L22</f>
        <v>474</v>
      </c>
      <c r="M33" s="8">
        <f t="shared" si="17"/>
        <v>0.32354948805460748</v>
      </c>
      <c r="N33" s="61">
        <f>N22</f>
        <v>272293.90000000002</v>
      </c>
      <c r="O33" s="61">
        <f>O22</f>
        <v>312949.71999999997</v>
      </c>
      <c r="P33" s="59">
        <f t="shared" si="18"/>
        <v>0.27260958592853479</v>
      </c>
    </row>
    <row r="34" spans="1:33" ht="30" customHeight="1" x14ac:dyDescent="0.25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88" t="s">
        <v>33</v>
      </c>
      <c r="K34" s="89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88" t="s">
        <v>5</v>
      </c>
      <c r="K35" s="89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4" t="s">
        <v>32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5"/>
        <v>0</v>
      </c>
      <c r="F36" s="21" t="str">
        <f t="shared" si="16"/>
        <v/>
      </c>
      <c r="G36" s="25"/>
      <c r="H36" s="25"/>
      <c r="I36" s="25"/>
      <c r="J36" s="88" t="s">
        <v>4</v>
      </c>
      <c r="K36" s="89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">
      <c r="A37" s="44" t="s">
        <v>28</v>
      </c>
      <c r="B37" s="12">
        <f t="shared" si="13"/>
        <v>226</v>
      </c>
      <c r="C37" s="8">
        <f t="shared" si="14"/>
        <v>0.15426621160409557</v>
      </c>
      <c r="D37" s="13">
        <f t="shared" si="15"/>
        <v>110014.18000000001</v>
      </c>
      <c r="E37" s="23">
        <f t="shared" si="15"/>
        <v>113419.31</v>
      </c>
      <c r="F37" s="21">
        <f t="shared" si="16"/>
        <v>9.8799229267244965E-2</v>
      </c>
      <c r="G37" s="25"/>
      <c r="H37" s="25"/>
      <c r="I37" s="25"/>
      <c r="J37" s="90" t="s">
        <v>0</v>
      </c>
      <c r="K37" s="91"/>
      <c r="L37" s="84">
        <f>SUM(L31:L36)</f>
        <v>1465</v>
      </c>
      <c r="M37" s="17">
        <f>SUM(M31:M36)</f>
        <v>1</v>
      </c>
      <c r="N37" s="85">
        <f>SUM(N31:N36)</f>
        <v>1001899.4400000001</v>
      </c>
      <c r="O37" s="86">
        <f>SUM(O31:O36)</f>
        <v>1147977.68</v>
      </c>
      <c r="P37" s="87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5" t="s">
        <v>29</v>
      </c>
      <c r="B38" s="12">
        <f t="shared" si="13"/>
        <v>1205</v>
      </c>
      <c r="C38" s="8">
        <f>IF(B38,B38/$B$40,"")</f>
        <v>0.8225255972696246</v>
      </c>
      <c r="D38" s="13">
        <f t="shared" si="15"/>
        <v>824518.5</v>
      </c>
      <c r="E38" s="23">
        <f t="shared" si="15"/>
        <v>953718.07000000007</v>
      </c>
      <c r="F38" s="21">
        <f>IF(E38,E38/$E$40,"")</f>
        <v>0.83078102180523228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72" t="s">
        <v>41</v>
      </c>
      <c r="B39" s="12">
        <f>B21+G21+L21+Q21+V21+AA21</f>
        <v>0</v>
      </c>
      <c r="C39" s="8" t="str">
        <f>IF(B39,B39/$B$40,"")</f>
        <v/>
      </c>
      <c r="D39" s="13">
        <f>D21+I21+N21+S21+X21+AC21</f>
        <v>0</v>
      </c>
      <c r="E39" s="14">
        <f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">
      <c r="A40" s="64" t="s">
        <v>0</v>
      </c>
      <c r="B40" s="16">
        <f>SUM(B31:B39)</f>
        <v>1465</v>
      </c>
      <c r="C40" s="17">
        <f>SUM(C31:C39)</f>
        <v>1</v>
      </c>
      <c r="D40" s="18">
        <f>SUM(D31:D39)</f>
        <v>1001899.44</v>
      </c>
      <c r="E40" s="18">
        <f>SUM(E31:E39)</f>
        <v>1147977.6800000002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25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25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25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7:K37"/>
    <mergeCell ref="J31:K31"/>
    <mergeCell ref="J32:K32"/>
    <mergeCell ref="J33:K33"/>
    <mergeCell ref="J34:K34"/>
    <mergeCell ref="J36:K36"/>
    <mergeCell ref="J35:K35"/>
    <mergeCell ref="A24:Q24"/>
    <mergeCell ref="A25:H25"/>
    <mergeCell ref="A28:A30"/>
    <mergeCell ref="B28:F29"/>
    <mergeCell ref="J28:K30"/>
    <mergeCell ref="L28:P29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'2019 - CONTRACTACIÓ ANUAL'!_1Àrea_d_impressió</vt:lpstr>
      <vt:lpstr>'1T'!_2Àrea_d_impressió</vt:lpstr>
      <vt:lpstr>'2T'!_3Àrea_d_impressió</vt:lpstr>
      <vt:lpstr>'3T'!_4Àrea_d_impressió</vt:lpstr>
      <vt:lpstr>'4T'!_5Àrea_d_impressió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2019-12-04T16:41:17Z</cp:lastPrinted>
  <dcterms:created xsi:type="dcterms:W3CDTF">2016-02-03T12:33:15Z</dcterms:created>
  <dcterms:modified xsi:type="dcterms:W3CDTF">2020-05-22T09:21:37Z</dcterms:modified>
</cp:coreProperties>
</file>