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-16320" windowWidth="20730" windowHeight="11760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6" l="1"/>
  <c r="N20" i="6"/>
  <c r="O13" i="6"/>
  <c r="N19" i="5" l="1"/>
  <c r="J20" i="5"/>
  <c r="I20" i="5" s="1"/>
  <c r="D39" i="5" s="1"/>
  <c r="N20" i="5"/>
  <c r="J13" i="5"/>
  <c r="I20" i="4"/>
  <c r="N20" i="4"/>
  <c r="J13" i="4"/>
  <c r="J18" i="4"/>
  <c r="C13" i="4"/>
  <c r="C13" i="1"/>
  <c r="B16" i="7"/>
  <c r="D16" i="7"/>
  <c r="J21" i="7"/>
  <c r="K21" i="7" s="1"/>
  <c r="E21" i="7"/>
  <c r="O21" i="7"/>
  <c r="P21" i="7" s="1"/>
  <c r="T21" i="7"/>
  <c r="Y21" i="7"/>
  <c r="Z21" i="7" s="1"/>
  <c r="AD21" i="7"/>
  <c r="E13" i="7"/>
  <c r="F13" i="7" s="1"/>
  <c r="J13" i="7"/>
  <c r="O13" i="7"/>
  <c r="T13" i="7"/>
  <c r="U13" i="7" s="1"/>
  <c r="Y13" i="7"/>
  <c r="Y22" i="7" s="1"/>
  <c r="O36" i="7" s="1"/>
  <c r="P36" i="7" s="1"/>
  <c r="AD13" i="7"/>
  <c r="AE13" i="7" s="1"/>
  <c r="E20" i="7"/>
  <c r="F20" i="7" s="1"/>
  <c r="J20" i="7"/>
  <c r="O20" i="7"/>
  <c r="AD20" i="7"/>
  <c r="T20" i="7"/>
  <c r="U20" i="7" s="1"/>
  <c r="Y20" i="7"/>
  <c r="J14" i="7"/>
  <c r="K14" i="7" s="1"/>
  <c r="O14" i="7"/>
  <c r="E14" i="7"/>
  <c r="T14" i="7"/>
  <c r="U14" i="7" s="1"/>
  <c r="Y14" i="7"/>
  <c r="Z14" i="7" s="1"/>
  <c r="AD14" i="7"/>
  <c r="AE14" i="7" s="1"/>
  <c r="J15" i="7"/>
  <c r="K15" i="7" s="1"/>
  <c r="O15" i="7"/>
  <c r="E15" i="7"/>
  <c r="F15" i="7" s="1"/>
  <c r="T15" i="7"/>
  <c r="Y15" i="7"/>
  <c r="Z15" i="7" s="1"/>
  <c r="AD15" i="7"/>
  <c r="E33" i="7"/>
  <c r="F33" i="7" s="1"/>
  <c r="J16" i="7"/>
  <c r="O16" i="7"/>
  <c r="E16" i="7"/>
  <c r="T16" i="7"/>
  <c r="U16" i="7" s="1"/>
  <c r="Y16" i="7"/>
  <c r="AD16" i="7"/>
  <c r="AE16" i="7" s="1"/>
  <c r="J17" i="7"/>
  <c r="K17" i="7" s="1"/>
  <c r="O17" i="7"/>
  <c r="E17" i="7"/>
  <c r="T17" i="7"/>
  <c r="Y17" i="7"/>
  <c r="Z17" i="7" s="1"/>
  <c r="AD17" i="7"/>
  <c r="J18" i="7"/>
  <c r="O18" i="7"/>
  <c r="AD18" i="7"/>
  <c r="E18" i="7"/>
  <c r="T18" i="7"/>
  <c r="Y18" i="7"/>
  <c r="Z18" i="7" s="1"/>
  <c r="J19" i="7"/>
  <c r="O19" i="7"/>
  <c r="O22" i="7" s="1"/>
  <c r="AD19" i="7"/>
  <c r="AE19" i="7" s="1"/>
  <c r="E19" i="7"/>
  <c r="T19" i="7"/>
  <c r="U19" i="7" s="1"/>
  <c r="Y19" i="7"/>
  <c r="I21" i="7"/>
  <c r="D21" i="7"/>
  <c r="N21" i="7"/>
  <c r="S21" i="7"/>
  <c r="X21" i="7"/>
  <c r="AC21" i="7"/>
  <c r="I16" i="7"/>
  <c r="D34" i="7" s="1"/>
  <c r="N16" i="7"/>
  <c r="S16" i="7"/>
  <c r="X16" i="7"/>
  <c r="AC16" i="7"/>
  <c r="D13" i="7"/>
  <c r="I13" i="7"/>
  <c r="N13" i="7"/>
  <c r="S13" i="7"/>
  <c r="X13" i="7"/>
  <c r="AC13" i="7"/>
  <c r="D20" i="7"/>
  <c r="N20" i="7"/>
  <c r="AC20" i="7"/>
  <c r="S20" i="7"/>
  <c r="X20" i="7"/>
  <c r="I14" i="7"/>
  <c r="N14" i="7"/>
  <c r="D14" i="7"/>
  <c r="S14" i="7"/>
  <c r="X14" i="7"/>
  <c r="AC14" i="7"/>
  <c r="AC22" i="7" s="1"/>
  <c r="N35" i="7" s="1"/>
  <c r="I15" i="7"/>
  <c r="N15" i="7"/>
  <c r="D33" i="7" s="1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1" i="7"/>
  <c r="B21" i="7"/>
  <c r="L21" i="7"/>
  <c r="Q21" i="7"/>
  <c r="V21" i="7"/>
  <c r="W21" i="7" s="1"/>
  <c r="AA21" i="7"/>
  <c r="G16" i="7"/>
  <c r="H16" i="7" s="1"/>
  <c r="L16" i="7"/>
  <c r="Q16" i="7"/>
  <c r="V16" i="7"/>
  <c r="AA16" i="7"/>
  <c r="AB16" i="7" s="1"/>
  <c r="B13" i="7"/>
  <c r="G13" i="7"/>
  <c r="L13" i="7"/>
  <c r="Q13" i="7"/>
  <c r="V13" i="7"/>
  <c r="AA13" i="7"/>
  <c r="AB13" i="7" s="1"/>
  <c r="B20" i="7"/>
  <c r="G20" i="7"/>
  <c r="G18" i="7"/>
  <c r="G19" i="7"/>
  <c r="G14" i="7"/>
  <c r="G15" i="7"/>
  <c r="G17" i="7"/>
  <c r="L20" i="7"/>
  <c r="AA20" i="7"/>
  <c r="Q20" i="7"/>
  <c r="R20" i="7" s="1"/>
  <c r="V20" i="7"/>
  <c r="L14" i="7"/>
  <c r="B32" i="7" s="1"/>
  <c r="C32" i="7" s="1"/>
  <c r="B14" i="7"/>
  <c r="C14" i="7" s="1"/>
  <c r="Q14" i="7"/>
  <c r="R14" i="7" s="1"/>
  <c r="V14" i="7"/>
  <c r="AA14" i="7"/>
  <c r="L15" i="7"/>
  <c r="M15" i="7" s="1"/>
  <c r="B15" i="7"/>
  <c r="Q15" i="7"/>
  <c r="V15" i="7"/>
  <c r="AA15" i="7"/>
  <c r="AB15" i="7" s="1"/>
  <c r="L17" i="7"/>
  <c r="B17" i="7"/>
  <c r="Q17" i="7"/>
  <c r="V17" i="7"/>
  <c r="W17" i="7" s="1"/>
  <c r="AA17" i="7"/>
  <c r="L18" i="7"/>
  <c r="AA18" i="7"/>
  <c r="B18" i="7"/>
  <c r="C18" i="7" s="1"/>
  <c r="Q18" i="7"/>
  <c r="V18" i="7"/>
  <c r="L19" i="7"/>
  <c r="AA19" i="7"/>
  <c r="AB19" i="7" s="1"/>
  <c r="B19" i="7"/>
  <c r="Q19" i="7"/>
  <c r="V19" i="7"/>
  <c r="E22" i="7"/>
  <c r="O31" i="7" s="1"/>
  <c r="P31" i="7" s="1"/>
  <c r="AD22" i="7"/>
  <c r="O35" i="7" s="1"/>
  <c r="P35" i="7" s="1"/>
  <c r="D22" i="7"/>
  <c r="N31" i="7" s="1"/>
  <c r="X22" i="7"/>
  <c r="N36" i="7" s="1"/>
  <c r="AE21" i="7"/>
  <c r="AB21" i="7"/>
  <c r="AE20" i="7"/>
  <c r="AB20" i="7"/>
  <c r="AE18" i="7"/>
  <c r="AB18" i="7"/>
  <c r="AE17" i="7"/>
  <c r="AB17" i="7"/>
  <c r="AE15" i="7"/>
  <c r="AE22" i="7" s="1"/>
  <c r="AB14" i="7"/>
  <c r="Z20" i="7"/>
  <c r="W20" i="7"/>
  <c r="Z19" i="7"/>
  <c r="W19" i="7"/>
  <c r="W18" i="7"/>
  <c r="Z16" i="7"/>
  <c r="W16" i="7"/>
  <c r="W15" i="7"/>
  <c r="W14" i="7"/>
  <c r="U21" i="7"/>
  <c r="R21" i="7"/>
  <c r="R19" i="7"/>
  <c r="U18" i="7"/>
  <c r="U17" i="7"/>
  <c r="U22" i="7" s="1"/>
  <c r="R17" i="7"/>
  <c r="R16" i="7"/>
  <c r="U15" i="7"/>
  <c r="R15" i="7"/>
  <c r="M21" i="7"/>
  <c r="M16" i="7"/>
  <c r="P15" i="7"/>
  <c r="M14" i="7"/>
  <c r="Z13" i="7"/>
  <c r="Z22" i="7" s="1"/>
  <c r="R13" i="7"/>
  <c r="K16" i="7"/>
  <c r="H14" i="7"/>
  <c r="H15" i="7"/>
  <c r="H17" i="7"/>
  <c r="H21" i="7"/>
  <c r="F14" i="7"/>
  <c r="F16" i="7"/>
  <c r="F17" i="7"/>
  <c r="F19" i="7"/>
  <c r="F21" i="7"/>
  <c r="C13" i="7"/>
  <c r="C15" i="7"/>
  <c r="C17" i="7"/>
  <c r="C19" i="7"/>
  <c r="C20" i="7"/>
  <c r="C21" i="7"/>
  <c r="J22" i="6"/>
  <c r="O33" i="6" s="1"/>
  <c r="E22" i="6"/>
  <c r="O32" i="6" s="1"/>
  <c r="P32" i="6" s="1"/>
  <c r="O22" i="6"/>
  <c r="O34" i="6" s="1"/>
  <c r="Y22" i="6"/>
  <c r="O36" i="6" s="1"/>
  <c r="P36" i="6" s="1"/>
  <c r="T22" i="6"/>
  <c r="O35" i="6" s="1"/>
  <c r="AD22" i="6"/>
  <c r="O37" i="6" s="1"/>
  <c r="P35" i="6"/>
  <c r="P37" i="6"/>
  <c r="I22" i="6"/>
  <c r="N33" i="6" s="1"/>
  <c r="D22" i="6"/>
  <c r="N32" i="6" s="1"/>
  <c r="N22" i="6"/>
  <c r="N34" i="6" s="1"/>
  <c r="X22" i="6"/>
  <c r="N36" i="6" s="1"/>
  <c r="S22" i="6"/>
  <c r="N35" i="6" s="1"/>
  <c r="AC22" i="6"/>
  <c r="N37" i="6" s="1"/>
  <c r="G22" i="6"/>
  <c r="L33" i="6" s="1"/>
  <c r="B22" i="6"/>
  <c r="L32" i="6" s="1"/>
  <c r="M32" i="6" s="1"/>
  <c r="L22" i="6"/>
  <c r="L34" i="6" s="1"/>
  <c r="V22" i="6"/>
  <c r="L36" i="6"/>
  <c r="M36" i="6" s="1"/>
  <c r="Q22" i="6"/>
  <c r="L35" i="6"/>
  <c r="M35" i="6" s="1"/>
  <c r="AA22" i="6"/>
  <c r="L37" i="6"/>
  <c r="M37" i="6" s="1"/>
  <c r="E40" i="6"/>
  <c r="F40" i="6" s="1"/>
  <c r="E32" i="6"/>
  <c r="E33" i="6"/>
  <c r="F33" i="6" s="1"/>
  <c r="E34" i="6"/>
  <c r="F34" i="6" s="1"/>
  <c r="E35" i="6"/>
  <c r="E36" i="6"/>
  <c r="E37" i="6"/>
  <c r="E38" i="6"/>
  <c r="E39" i="6"/>
  <c r="F35" i="6"/>
  <c r="D40" i="6"/>
  <c r="D32" i="6"/>
  <c r="D33" i="6"/>
  <c r="D34" i="6"/>
  <c r="D35" i="6"/>
  <c r="D36" i="6"/>
  <c r="D37" i="6"/>
  <c r="D38" i="6"/>
  <c r="D39" i="6"/>
  <c r="B40" i="6"/>
  <c r="B32" i="6"/>
  <c r="B33" i="6"/>
  <c r="B34" i="6"/>
  <c r="C34" i="6" s="1"/>
  <c r="B35" i="6"/>
  <c r="B36" i="6"/>
  <c r="B37" i="6"/>
  <c r="B38" i="6"/>
  <c r="B39" i="6"/>
  <c r="C33" i="6"/>
  <c r="C35" i="6"/>
  <c r="C40" i="6"/>
  <c r="AE13" i="6"/>
  <c r="AE14" i="6"/>
  <c r="AE15" i="6"/>
  <c r="AE16" i="6"/>
  <c r="AE17" i="6"/>
  <c r="AE18" i="6"/>
  <c r="AE19" i="6"/>
  <c r="AE20" i="6"/>
  <c r="AE21" i="6"/>
  <c r="AB13" i="6"/>
  <c r="AB22" i="6" s="1"/>
  <c r="AB14" i="6"/>
  <c r="AB15" i="6"/>
  <c r="AB16" i="6"/>
  <c r="AB17" i="6"/>
  <c r="AB18" i="6"/>
  <c r="AB19" i="6"/>
  <c r="AB20" i="6"/>
  <c r="AB21" i="6"/>
  <c r="Z13" i="6"/>
  <c r="Z14" i="6"/>
  <c r="Z15" i="6"/>
  <c r="Z16" i="6"/>
  <c r="Z17" i="6"/>
  <c r="Z18" i="6"/>
  <c r="Z19" i="6"/>
  <c r="Z20" i="6"/>
  <c r="Z21" i="6"/>
  <c r="W13" i="6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R13" i="6"/>
  <c r="R22" i="6" s="1"/>
  <c r="R14" i="6"/>
  <c r="R15" i="6"/>
  <c r="R16" i="6"/>
  <c r="R17" i="6"/>
  <c r="R18" i="6"/>
  <c r="R19" i="6"/>
  <c r="R20" i="6"/>
  <c r="R21" i="6"/>
  <c r="P14" i="6"/>
  <c r="P15" i="6"/>
  <c r="P16" i="6"/>
  <c r="P21" i="6"/>
  <c r="M13" i="6"/>
  <c r="M14" i="6"/>
  <c r="M15" i="6"/>
  <c r="M16" i="6"/>
  <c r="M19" i="6"/>
  <c r="M21" i="6"/>
  <c r="K13" i="6"/>
  <c r="K14" i="6"/>
  <c r="K15" i="6"/>
  <c r="K16" i="6"/>
  <c r="K17" i="6"/>
  <c r="K18" i="6"/>
  <c r="K20" i="6"/>
  <c r="K21" i="6"/>
  <c r="H14" i="6"/>
  <c r="H15" i="6"/>
  <c r="H16" i="6"/>
  <c r="H17" i="6"/>
  <c r="H21" i="6"/>
  <c r="F13" i="6"/>
  <c r="F22" i="6" s="1"/>
  <c r="F14" i="6"/>
  <c r="F15" i="6"/>
  <c r="F16" i="6"/>
  <c r="F17" i="6"/>
  <c r="F18" i="6"/>
  <c r="F19" i="6"/>
  <c r="F20" i="6"/>
  <c r="F21" i="6"/>
  <c r="C13" i="6"/>
  <c r="C14" i="6"/>
  <c r="C15" i="6"/>
  <c r="C16" i="6"/>
  <c r="C17" i="6"/>
  <c r="C18" i="6"/>
  <c r="C19" i="6"/>
  <c r="C20" i="6"/>
  <c r="C21" i="6"/>
  <c r="AD22" i="5"/>
  <c r="O37" i="5"/>
  <c r="P37" i="5" s="1"/>
  <c r="AC22" i="5"/>
  <c r="N37" i="5" s="1"/>
  <c r="AA22" i="5"/>
  <c r="L37" i="5" s="1"/>
  <c r="M37" i="5" s="1"/>
  <c r="E22" i="5"/>
  <c r="O32" i="5" s="1"/>
  <c r="P32" i="5" s="1"/>
  <c r="J22" i="5"/>
  <c r="O33" i="5" s="1"/>
  <c r="O22" i="5"/>
  <c r="O34" i="5" s="1"/>
  <c r="T22" i="5"/>
  <c r="O35" i="5" s="1"/>
  <c r="P35" i="5" s="1"/>
  <c r="Y22" i="5"/>
  <c r="O36" i="5" s="1"/>
  <c r="P36" i="5" s="1"/>
  <c r="D22" i="5"/>
  <c r="N32" i="5" s="1"/>
  <c r="I22" i="5"/>
  <c r="N33" i="5" s="1"/>
  <c r="N22" i="5"/>
  <c r="N34" i="5" s="1"/>
  <c r="S22" i="5"/>
  <c r="N35" i="5" s="1"/>
  <c r="X22" i="5"/>
  <c r="N36" i="5" s="1"/>
  <c r="B22" i="5"/>
  <c r="L32" i="5"/>
  <c r="M32" i="5" s="1"/>
  <c r="G22" i="5"/>
  <c r="L33" i="5"/>
  <c r="L22" i="5"/>
  <c r="L34" i="5"/>
  <c r="Q22" i="5"/>
  <c r="L35" i="5"/>
  <c r="M35" i="5" s="1"/>
  <c r="V22" i="5"/>
  <c r="L36" i="5"/>
  <c r="M36" i="5" s="1"/>
  <c r="E32" i="5"/>
  <c r="E33" i="5"/>
  <c r="E34" i="5"/>
  <c r="E39" i="5"/>
  <c r="E37" i="5"/>
  <c r="F37" i="5" s="1"/>
  <c r="E38" i="5"/>
  <c r="E40" i="5"/>
  <c r="F40" i="5" s="1"/>
  <c r="E35" i="5"/>
  <c r="E36" i="5"/>
  <c r="F33" i="5"/>
  <c r="F34" i="5"/>
  <c r="F35" i="5"/>
  <c r="F36" i="5"/>
  <c r="D32" i="5"/>
  <c r="D33" i="5"/>
  <c r="D34" i="5"/>
  <c r="D37" i="5"/>
  <c r="D38" i="5"/>
  <c r="D40" i="5"/>
  <c r="D35" i="5"/>
  <c r="D36" i="5"/>
  <c r="B32" i="5"/>
  <c r="B33" i="5"/>
  <c r="B34" i="5"/>
  <c r="B39" i="5"/>
  <c r="B40" i="5"/>
  <c r="B37" i="5"/>
  <c r="B38" i="5"/>
  <c r="B35" i="5"/>
  <c r="B36" i="5"/>
  <c r="C33" i="5"/>
  <c r="C34" i="5"/>
  <c r="C35" i="5"/>
  <c r="C36" i="5"/>
  <c r="C37" i="5"/>
  <c r="C40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22" i="5" s="1"/>
  <c r="AE15" i="5"/>
  <c r="AE16" i="5"/>
  <c r="AE17" i="5"/>
  <c r="AE18" i="5"/>
  <c r="AE19" i="5"/>
  <c r="AE20" i="5"/>
  <c r="AB13" i="5"/>
  <c r="AB14" i="5"/>
  <c r="AB15" i="5"/>
  <c r="AB16" i="5"/>
  <c r="AB17" i="5"/>
  <c r="AB18" i="5"/>
  <c r="AB19" i="5"/>
  <c r="AB20" i="5"/>
  <c r="Z13" i="5"/>
  <c r="Z14" i="5"/>
  <c r="Z15" i="5"/>
  <c r="Z16" i="5"/>
  <c r="Z17" i="5"/>
  <c r="Z18" i="5"/>
  <c r="Z19" i="5"/>
  <c r="Z20" i="5"/>
  <c r="W13" i="5"/>
  <c r="W14" i="5"/>
  <c r="W15" i="5"/>
  <c r="W16" i="5"/>
  <c r="W17" i="5"/>
  <c r="W18" i="5"/>
  <c r="W19" i="5"/>
  <c r="W20" i="5"/>
  <c r="U13" i="5"/>
  <c r="U14" i="5"/>
  <c r="U15" i="5"/>
  <c r="U16" i="5"/>
  <c r="U17" i="5"/>
  <c r="U18" i="5"/>
  <c r="U19" i="5"/>
  <c r="U20" i="5"/>
  <c r="R13" i="5"/>
  <c r="R14" i="5"/>
  <c r="R15" i="5"/>
  <c r="R16" i="5"/>
  <c r="R17" i="5"/>
  <c r="R18" i="5"/>
  <c r="R19" i="5"/>
  <c r="R20" i="5"/>
  <c r="P13" i="5"/>
  <c r="P14" i="5"/>
  <c r="P15" i="5"/>
  <c r="P16" i="5"/>
  <c r="P17" i="5"/>
  <c r="P18" i="5"/>
  <c r="P19" i="5"/>
  <c r="M13" i="5"/>
  <c r="M14" i="5"/>
  <c r="M15" i="5"/>
  <c r="M16" i="5"/>
  <c r="M17" i="5"/>
  <c r="M18" i="5"/>
  <c r="M19" i="5"/>
  <c r="M20" i="5"/>
  <c r="K14" i="5"/>
  <c r="K15" i="5"/>
  <c r="K16" i="5"/>
  <c r="K17" i="5"/>
  <c r="K18" i="5"/>
  <c r="K20" i="5"/>
  <c r="H13" i="5"/>
  <c r="H14" i="5"/>
  <c r="H15" i="5"/>
  <c r="H16" i="5"/>
  <c r="H17" i="5"/>
  <c r="H18" i="5"/>
  <c r="H19" i="5"/>
  <c r="H20" i="5"/>
  <c r="F13" i="5"/>
  <c r="F14" i="5"/>
  <c r="F15" i="5"/>
  <c r="F16" i="5"/>
  <c r="F17" i="5"/>
  <c r="F18" i="5"/>
  <c r="F19" i="5"/>
  <c r="F20" i="5"/>
  <c r="C13" i="5"/>
  <c r="C14" i="5"/>
  <c r="C15" i="5"/>
  <c r="C16" i="5"/>
  <c r="C17" i="5"/>
  <c r="C18" i="5"/>
  <c r="C19" i="5"/>
  <c r="C20" i="5"/>
  <c r="E40" i="4"/>
  <c r="E33" i="4"/>
  <c r="E34" i="4"/>
  <c r="F34" i="4" s="1"/>
  <c r="E35" i="4"/>
  <c r="E36" i="4"/>
  <c r="F36" i="4" s="1"/>
  <c r="E37" i="4"/>
  <c r="E38" i="4"/>
  <c r="E39" i="4"/>
  <c r="F40" i="4"/>
  <c r="D40" i="4"/>
  <c r="B40" i="4"/>
  <c r="C40" i="4" s="1"/>
  <c r="B32" i="4"/>
  <c r="B33" i="4"/>
  <c r="B34" i="4"/>
  <c r="B35" i="4"/>
  <c r="B36" i="4"/>
  <c r="B37" i="4"/>
  <c r="B38" i="4"/>
  <c r="B39" i="4"/>
  <c r="AE13" i="4"/>
  <c r="AE14" i="4"/>
  <c r="AE15" i="4"/>
  <c r="AE16" i="4"/>
  <c r="AE17" i="4"/>
  <c r="AE18" i="4"/>
  <c r="AE19" i="4"/>
  <c r="AE20" i="4"/>
  <c r="AE21" i="4"/>
  <c r="AE22" i="4"/>
  <c r="AD22" i="4"/>
  <c r="AC22" i="4"/>
  <c r="N37" i="4" s="1"/>
  <c r="AB13" i="4"/>
  <c r="AB14" i="4"/>
  <c r="AB15" i="4"/>
  <c r="AB16" i="4"/>
  <c r="AB17" i="4"/>
  <c r="AB18" i="4"/>
  <c r="AB19" i="4"/>
  <c r="AB20" i="4"/>
  <c r="AB21" i="4"/>
  <c r="AB22" i="4"/>
  <c r="AA22" i="4"/>
  <c r="Z13" i="4"/>
  <c r="Z14" i="4"/>
  <c r="Z15" i="4"/>
  <c r="Z16" i="4"/>
  <c r="Z17" i="4"/>
  <c r="Z18" i="4"/>
  <c r="Z19" i="4"/>
  <c r="Y22" i="4"/>
  <c r="Z20" i="4"/>
  <c r="Z21" i="4"/>
  <c r="Z22" i="4"/>
  <c r="X22" i="4"/>
  <c r="W13" i="4"/>
  <c r="W14" i="4"/>
  <c r="W15" i="4"/>
  <c r="W16" i="4"/>
  <c r="W17" i="4"/>
  <c r="W18" i="4"/>
  <c r="W19" i="4"/>
  <c r="V22" i="4"/>
  <c r="W20" i="4"/>
  <c r="W21" i="4"/>
  <c r="W22" i="4"/>
  <c r="T22" i="4"/>
  <c r="U13" i="4"/>
  <c r="U14" i="4"/>
  <c r="U15" i="4"/>
  <c r="U16" i="4"/>
  <c r="U17" i="4"/>
  <c r="U18" i="4"/>
  <c r="U19" i="4"/>
  <c r="U20" i="4"/>
  <c r="U21" i="4"/>
  <c r="S22" i="4"/>
  <c r="N35" i="4" s="1"/>
  <c r="Q22" i="4"/>
  <c r="R13" i="4"/>
  <c r="R14" i="4"/>
  <c r="R15" i="4"/>
  <c r="R16" i="4"/>
  <c r="R17" i="4"/>
  <c r="R18" i="4"/>
  <c r="R19" i="4"/>
  <c r="R20" i="4"/>
  <c r="R21" i="4"/>
  <c r="O22" i="4"/>
  <c r="P19" i="4" s="1"/>
  <c r="P13" i="4"/>
  <c r="P14" i="4"/>
  <c r="P15" i="4"/>
  <c r="P16" i="4"/>
  <c r="P17" i="4"/>
  <c r="P18" i="4"/>
  <c r="P21" i="4"/>
  <c r="N22" i="4"/>
  <c r="L22" i="4"/>
  <c r="M13" i="4"/>
  <c r="M14" i="4"/>
  <c r="M15" i="4"/>
  <c r="M16" i="4"/>
  <c r="M17" i="4"/>
  <c r="M18" i="4"/>
  <c r="M21" i="4"/>
  <c r="K14" i="4"/>
  <c r="K15" i="4"/>
  <c r="K16" i="4"/>
  <c r="K17" i="4"/>
  <c r="K21" i="4"/>
  <c r="I22" i="4"/>
  <c r="N33" i="4" s="1"/>
  <c r="G22" i="4"/>
  <c r="H13" i="4" s="1"/>
  <c r="H14" i="4"/>
  <c r="H15" i="4"/>
  <c r="H16" i="4"/>
  <c r="H17" i="4"/>
  <c r="H18" i="4"/>
  <c r="H20" i="4"/>
  <c r="H21" i="4"/>
  <c r="E22" i="4"/>
  <c r="O32" i="4" s="1"/>
  <c r="F13" i="4"/>
  <c r="F14" i="4"/>
  <c r="F15" i="4"/>
  <c r="F16" i="4"/>
  <c r="F17" i="4"/>
  <c r="F18" i="4"/>
  <c r="F19" i="4"/>
  <c r="F20" i="4"/>
  <c r="F21" i="4"/>
  <c r="D22" i="4"/>
  <c r="B22" i="4"/>
  <c r="L32" i="4" s="1"/>
  <c r="M32" i="4" s="1"/>
  <c r="C14" i="4"/>
  <c r="C15" i="4"/>
  <c r="C16" i="4"/>
  <c r="C17" i="4"/>
  <c r="C18" i="4"/>
  <c r="C19" i="4"/>
  <c r="C20" i="4"/>
  <c r="C21" i="4"/>
  <c r="O34" i="4"/>
  <c r="O35" i="4"/>
  <c r="O36" i="4"/>
  <c r="P36" i="4" s="1"/>
  <c r="O37" i="4"/>
  <c r="P35" i="4"/>
  <c r="P37" i="4"/>
  <c r="N32" i="4"/>
  <c r="N34" i="4"/>
  <c r="N36" i="4"/>
  <c r="L35" i="4"/>
  <c r="M35" i="4" s="1"/>
  <c r="L36" i="4"/>
  <c r="L37" i="4"/>
  <c r="M37" i="4" s="1"/>
  <c r="M36" i="4"/>
  <c r="F33" i="4"/>
  <c r="F35" i="4"/>
  <c r="D32" i="4"/>
  <c r="D33" i="4"/>
  <c r="D34" i="4"/>
  <c r="D35" i="4"/>
  <c r="D36" i="4"/>
  <c r="D37" i="4"/>
  <c r="D38" i="4"/>
  <c r="D39" i="4"/>
  <c r="C33" i="4"/>
  <c r="C34" i="4"/>
  <c r="C35" i="4"/>
  <c r="C36" i="4"/>
  <c r="J22" i="1"/>
  <c r="O33" i="1" s="1"/>
  <c r="O22" i="1"/>
  <c r="P19" i="1" s="1"/>
  <c r="O34" i="1"/>
  <c r="E22" i="1"/>
  <c r="O32" i="1" s="1"/>
  <c r="Y22" i="1"/>
  <c r="O36" i="1" s="1"/>
  <c r="P36" i="1" s="1"/>
  <c r="T22" i="1"/>
  <c r="O35" i="1" s="1"/>
  <c r="P35" i="1" s="1"/>
  <c r="AD22" i="1"/>
  <c r="O37" i="1"/>
  <c r="P37" i="1" s="1"/>
  <c r="I22" i="1"/>
  <c r="N33" i="1" s="1"/>
  <c r="N22" i="1"/>
  <c r="N34" i="1" s="1"/>
  <c r="D22" i="1"/>
  <c r="N32" i="1" s="1"/>
  <c r="X22" i="1"/>
  <c r="N36" i="1" s="1"/>
  <c r="S22" i="1"/>
  <c r="N35" i="1" s="1"/>
  <c r="AC22" i="1"/>
  <c r="N37" i="1"/>
  <c r="B22" i="1"/>
  <c r="L32" i="1"/>
  <c r="M32" i="1" s="1"/>
  <c r="G22" i="1"/>
  <c r="L33" i="1" s="1"/>
  <c r="L22" i="1"/>
  <c r="L34" i="1" s="1"/>
  <c r="V22" i="1"/>
  <c r="L36" i="1" s="1"/>
  <c r="M36" i="1" s="1"/>
  <c r="Q22" i="1"/>
  <c r="L35" i="1"/>
  <c r="AA22" i="1"/>
  <c r="L37" i="1" s="1"/>
  <c r="M37" i="1" s="1"/>
  <c r="M35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20" i="1"/>
  <c r="P18" i="1"/>
  <c r="P17" i="1"/>
  <c r="P16" i="1"/>
  <c r="P15" i="1"/>
  <c r="P14" i="1"/>
  <c r="M21" i="1"/>
  <c r="M20" i="1"/>
  <c r="M18" i="1"/>
  <c r="M17" i="1"/>
  <c r="M16" i="1"/>
  <c r="M15" i="1"/>
  <c r="M14" i="1"/>
  <c r="K21" i="1"/>
  <c r="K20" i="1"/>
  <c r="K18" i="1"/>
  <c r="K17" i="1"/>
  <c r="K16" i="1"/>
  <c r="K15" i="1"/>
  <c r="K14" i="1"/>
  <c r="H21" i="1"/>
  <c r="H20" i="1"/>
  <c r="H17" i="1"/>
  <c r="H16" i="1"/>
  <c r="H15" i="1"/>
  <c r="H14" i="1"/>
  <c r="C21" i="1"/>
  <c r="C20" i="1"/>
  <c r="C19" i="1"/>
  <c r="C18" i="1"/>
  <c r="C17" i="1"/>
  <c r="C16" i="1"/>
  <c r="C15" i="1"/>
  <c r="C14" i="1"/>
  <c r="F21" i="1"/>
  <c r="E40" i="1"/>
  <c r="F40" i="1" s="1"/>
  <c r="E32" i="1"/>
  <c r="E39" i="1"/>
  <c r="E33" i="1"/>
  <c r="E34" i="1"/>
  <c r="F34" i="1" s="1"/>
  <c r="E35" i="1"/>
  <c r="E36" i="1"/>
  <c r="F36" i="1" s="1"/>
  <c r="E37" i="1"/>
  <c r="E38" i="1"/>
  <c r="F33" i="1"/>
  <c r="F35" i="1"/>
  <c r="D40" i="1"/>
  <c r="D32" i="1"/>
  <c r="D39" i="1"/>
  <c r="D33" i="1"/>
  <c r="D34" i="1"/>
  <c r="D41" i="1" s="1"/>
  <c r="D35" i="1"/>
  <c r="D36" i="1"/>
  <c r="D37" i="1"/>
  <c r="D38" i="1"/>
  <c r="B40" i="1"/>
  <c r="C40" i="1" s="1"/>
  <c r="B32" i="1"/>
  <c r="B39" i="1"/>
  <c r="B33" i="1"/>
  <c r="C33" i="1" s="1"/>
  <c r="B34" i="1"/>
  <c r="C34" i="1" s="1"/>
  <c r="B35" i="1"/>
  <c r="B36" i="1"/>
  <c r="C36" i="1" s="1"/>
  <c r="B37" i="1"/>
  <c r="B38" i="1"/>
  <c r="C35" i="1"/>
  <c r="AE13" i="1"/>
  <c r="AE22" i="1" s="1"/>
  <c r="AB13" i="1"/>
  <c r="AB22" i="1"/>
  <c r="Z13" i="1"/>
  <c r="W13" i="1"/>
  <c r="W22" i="1" s="1"/>
  <c r="U13" i="1"/>
  <c r="U14" i="1"/>
  <c r="U15" i="1"/>
  <c r="U16" i="1"/>
  <c r="U17" i="1"/>
  <c r="U18" i="1"/>
  <c r="U19" i="1"/>
  <c r="U20" i="1"/>
  <c r="R13" i="1"/>
  <c r="R22" i="1" s="1"/>
  <c r="P13" i="1"/>
  <c r="M13" i="1"/>
  <c r="F20" i="1"/>
  <c r="F13" i="1"/>
  <c r="F14" i="1"/>
  <c r="F15" i="1"/>
  <c r="F16" i="1"/>
  <c r="F17" i="1"/>
  <c r="F18" i="1"/>
  <c r="F19" i="1"/>
  <c r="H19" i="1"/>
  <c r="F22" i="1" l="1"/>
  <c r="U22" i="1"/>
  <c r="F22" i="4"/>
  <c r="F22" i="5"/>
  <c r="U22" i="5"/>
  <c r="Z22" i="5"/>
  <c r="N38" i="5"/>
  <c r="U22" i="6"/>
  <c r="AE22" i="6"/>
  <c r="E35" i="7"/>
  <c r="K13" i="1"/>
  <c r="Z22" i="1"/>
  <c r="C22" i="1"/>
  <c r="K19" i="1"/>
  <c r="M19" i="1"/>
  <c r="M22" i="1" s="1"/>
  <c r="N38" i="1"/>
  <c r="P22" i="1"/>
  <c r="D41" i="4"/>
  <c r="L33" i="4"/>
  <c r="N38" i="4"/>
  <c r="H19" i="4"/>
  <c r="P20" i="4"/>
  <c r="P22" i="4" s="1"/>
  <c r="K19" i="5"/>
  <c r="K13" i="5"/>
  <c r="K22" i="5" s="1"/>
  <c r="P20" i="5"/>
  <c r="P22" i="5" s="1"/>
  <c r="C22" i="6"/>
  <c r="M20" i="6"/>
  <c r="Z22" i="6"/>
  <c r="T22" i="7"/>
  <c r="O34" i="7" s="1"/>
  <c r="P34" i="7" s="1"/>
  <c r="B37" i="7"/>
  <c r="B35" i="7"/>
  <c r="B38" i="7"/>
  <c r="S22" i="7"/>
  <c r="N34" i="7" s="1"/>
  <c r="D39" i="7"/>
  <c r="H19" i="6"/>
  <c r="H20" i="6"/>
  <c r="D41" i="6"/>
  <c r="P20" i="6"/>
  <c r="J22" i="7"/>
  <c r="O32" i="7" s="1"/>
  <c r="H13" i="6"/>
  <c r="B31" i="7"/>
  <c r="P13" i="6"/>
  <c r="P19" i="6"/>
  <c r="P13" i="7"/>
  <c r="N22" i="7"/>
  <c r="N33" i="7" s="1"/>
  <c r="M18" i="6"/>
  <c r="M22" i="6" s="1"/>
  <c r="P17" i="7"/>
  <c r="P18" i="6"/>
  <c r="P22" i="6" s="1"/>
  <c r="M17" i="7"/>
  <c r="O38" i="6"/>
  <c r="P34" i="6" s="1"/>
  <c r="P18" i="7"/>
  <c r="E41" i="6"/>
  <c r="F37" i="6" s="1"/>
  <c r="D36" i="7"/>
  <c r="H18" i="6"/>
  <c r="H22" i="6" s="1"/>
  <c r="G22" i="7"/>
  <c r="H18" i="7" s="1"/>
  <c r="B36" i="7"/>
  <c r="K19" i="6"/>
  <c r="K22" i="6" s="1"/>
  <c r="E37" i="7"/>
  <c r="N38" i="6"/>
  <c r="O38" i="1"/>
  <c r="P34" i="1" s="1"/>
  <c r="P32" i="1"/>
  <c r="P32" i="4"/>
  <c r="L38" i="1"/>
  <c r="M34" i="1" s="1"/>
  <c r="AB22" i="7"/>
  <c r="B41" i="1"/>
  <c r="B41" i="4"/>
  <c r="H22" i="5"/>
  <c r="AB22" i="5"/>
  <c r="B41" i="6"/>
  <c r="L38" i="6"/>
  <c r="M34" i="6" s="1"/>
  <c r="K20" i="7"/>
  <c r="R18" i="7"/>
  <c r="R22" i="7" s="1"/>
  <c r="B33" i="7"/>
  <c r="C33" i="7" s="1"/>
  <c r="L22" i="7"/>
  <c r="M18" i="7" s="1"/>
  <c r="B39" i="7"/>
  <c r="C39" i="7" s="1"/>
  <c r="D35" i="7"/>
  <c r="E38" i="7"/>
  <c r="P20" i="7"/>
  <c r="E41" i="1"/>
  <c r="F38" i="1" s="1"/>
  <c r="H13" i="1"/>
  <c r="H18" i="1"/>
  <c r="U22" i="4"/>
  <c r="M22" i="5"/>
  <c r="O33" i="7"/>
  <c r="P19" i="7"/>
  <c r="Q22" i="7"/>
  <c r="L34" i="7" s="1"/>
  <c r="M34" i="7" s="1"/>
  <c r="D37" i="7"/>
  <c r="D32" i="7"/>
  <c r="P16" i="7"/>
  <c r="E34" i="7"/>
  <c r="F34" i="7" s="1"/>
  <c r="E39" i="7"/>
  <c r="F39" i="7" s="1"/>
  <c r="B34" i="7"/>
  <c r="C34" i="7" s="1"/>
  <c r="C16" i="7"/>
  <c r="J22" i="4"/>
  <c r="E32" i="4"/>
  <c r="M19" i="4"/>
  <c r="L34" i="4"/>
  <c r="R22" i="4"/>
  <c r="R22" i="5"/>
  <c r="O38" i="5"/>
  <c r="P34" i="5" s="1"/>
  <c r="W13" i="7"/>
  <c r="W22" i="7" s="1"/>
  <c r="V22" i="7"/>
  <c r="L36" i="7" s="1"/>
  <c r="M36" i="7" s="1"/>
  <c r="B22" i="7"/>
  <c r="L31" i="7" s="1"/>
  <c r="D31" i="7"/>
  <c r="E36" i="7"/>
  <c r="F18" i="7"/>
  <c r="F22" i="7" s="1"/>
  <c r="E32" i="7"/>
  <c r="F32" i="7" s="1"/>
  <c r="P14" i="7"/>
  <c r="H22" i="4"/>
  <c r="M20" i="4"/>
  <c r="C22" i="5"/>
  <c r="W22" i="5"/>
  <c r="B41" i="5"/>
  <c r="D41" i="5"/>
  <c r="E41" i="5"/>
  <c r="L38" i="5"/>
  <c r="M33" i="5" s="1"/>
  <c r="C22" i="7"/>
  <c r="AA22" i="7"/>
  <c r="L35" i="7" s="1"/>
  <c r="M35" i="7" s="1"/>
  <c r="E31" i="7"/>
  <c r="C22" i="4"/>
  <c r="I20" i="7"/>
  <c r="F32" i="1" l="1"/>
  <c r="M22" i="4"/>
  <c r="H22" i="1"/>
  <c r="K22" i="1"/>
  <c r="K13" i="7"/>
  <c r="F39" i="6"/>
  <c r="C37" i="6"/>
  <c r="C39" i="6"/>
  <c r="K19" i="7"/>
  <c r="O37" i="7"/>
  <c r="P32" i="7" s="1"/>
  <c r="K18" i="7"/>
  <c r="K22" i="7" s="1"/>
  <c r="H19" i="7"/>
  <c r="L32" i="7"/>
  <c r="H13" i="7"/>
  <c r="M13" i="7"/>
  <c r="C32" i="6"/>
  <c r="P22" i="7"/>
  <c r="F32" i="6"/>
  <c r="P33" i="6"/>
  <c r="P38" i="6" s="1"/>
  <c r="F36" i="6"/>
  <c r="C36" i="6"/>
  <c r="F38" i="6"/>
  <c r="C38" i="6"/>
  <c r="H20" i="7"/>
  <c r="M33" i="6"/>
  <c r="M38" i="6" s="1"/>
  <c r="E41" i="4"/>
  <c r="F32" i="4"/>
  <c r="P33" i="5"/>
  <c r="P38" i="5" s="1"/>
  <c r="F39" i="5"/>
  <c r="F32" i="5"/>
  <c r="F38" i="5"/>
  <c r="M31" i="7"/>
  <c r="K20" i="4"/>
  <c r="K18" i="4"/>
  <c r="O33" i="4"/>
  <c r="K19" i="4"/>
  <c r="K13" i="4"/>
  <c r="M19" i="7"/>
  <c r="L33" i="7"/>
  <c r="L37" i="7" s="1"/>
  <c r="M32" i="7" s="1"/>
  <c r="M20" i="7"/>
  <c r="M33" i="1"/>
  <c r="M38" i="1" s="1"/>
  <c r="M34" i="5"/>
  <c r="M38" i="5" s="1"/>
  <c r="E40" i="7"/>
  <c r="C37" i="1"/>
  <c r="C38" i="1"/>
  <c r="C32" i="1"/>
  <c r="P33" i="1"/>
  <c r="P38" i="1" s="1"/>
  <c r="D38" i="7"/>
  <c r="D40" i="7" s="1"/>
  <c r="I22" i="7"/>
  <c r="N32" i="7" s="1"/>
  <c r="N37" i="7" s="1"/>
  <c r="C39" i="5"/>
  <c r="C32" i="5"/>
  <c r="C38" i="5"/>
  <c r="L38" i="4"/>
  <c r="M33" i="4" s="1"/>
  <c r="P33" i="7"/>
  <c r="F39" i="1"/>
  <c r="F37" i="1"/>
  <c r="C39" i="4"/>
  <c r="C32" i="4"/>
  <c r="C37" i="4"/>
  <c r="C38" i="4"/>
  <c r="C39" i="1"/>
  <c r="B40" i="7"/>
  <c r="C35" i="7" s="1"/>
  <c r="F41" i="1" l="1"/>
  <c r="H22" i="7"/>
  <c r="P37" i="7"/>
  <c r="F41" i="6"/>
  <c r="C41" i="6"/>
  <c r="F37" i="7"/>
  <c r="F35" i="7"/>
  <c r="F36" i="7"/>
  <c r="F38" i="7"/>
  <c r="F31" i="7"/>
  <c r="M22" i="7"/>
  <c r="O38" i="4"/>
  <c r="P34" i="4" s="1"/>
  <c r="C41" i="5"/>
  <c r="K22" i="4"/>
  <c r="F37" i="4"/>
  <c r="F38" i="4"/>
  <c r="F39" i="4"/>
  <c r="C41" i="4"/>
  <c r="F41" i="4"/>
  <c r="C41" i="1"/>
  <c r="M33" i="7"/>
  <c r="M37" i="7" s="1"/>
  <c r="M34" i="4"/>
  <c r="M38" i="4" s="1"/>
  <c r="F41" i="5"/>
  <c r="C37" i="7"/>
  <c r="C36" i="7"/>
  <c r="C38" i="7"/>
  <c r="C31" i="7"/>
  <c r="P33" i="4" l="1"/>
  <c r="P38" i="4" s="1"/>
  <c r="F40" i="7"/>
  <c r="C40" i="7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<sst xmlns="http://schemas.openxmlformats.org/spreadsheetml/2006/main" count="430" uniqueCount="52">
  <si>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</si>
  <si>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</si>
  <si>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</si>
  <si>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</si>
  <si>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</si>
  <si>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</si>
  <si>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</si>
  <si>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</si>
  <si>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</si>
  <si>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</si>
  <si>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</si>
  <si>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</si>
  <si>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</si>
  <si>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</si>
  <si>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</si>
  <si>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</si>
  <si>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</si>
  <si>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</si>
  <si>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</si>
  <si>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</si>
  <si>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</si>
  <si>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</si>
  <si>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</si>
  <si>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</si>
  <si>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</si>
  <si>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</si>
  <si>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</si>
  <si>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</si>
  <si>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</si>
  <si>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</si>
  <si>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</si>
  <si>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</si>
  <si>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</si>
  <si>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</si>
  <si>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</si>
  <si>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</si>
  <si>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</si>
  <si>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</si>
  <si>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</si>
  <si>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</si>
  <si>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</si>
  <si>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</si>
  <si>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</si>
  <si>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</si>
  <si>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</si>
  <si>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</si>
  <si>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</si>
  <si>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</si>
  <si>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</si>
  <si>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</si>
  <si>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</si>
  <si>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FUNDACIÓ BARCELONA MOBILE WORLD CAPITAL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</si>
</sst>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9"/>
          <c:y val="0.17870385374777722"/>
          <c:w val="0.49879503311680856"/>
          <c:h val="0.67523768758075742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37E-2"/>
                  <c:y val="5.0012206875082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C2-4F69-9F7B-3FB16C8A8764}"/>
                </c:ext>
              </c:extLst>
            </c:dLbl>
            <c:dLbl>
              <c:idx val="1"/>
              <c:layout>
                <c:manualLayout>
                  <c:x val="-0.17900789953929994"/>
                  <c:y val="-4.65846869283024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C2-4F69-9F7B-3FB16C8A876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C2-4F69-9F7B-3FB16C8A8764}"/>
                </c:ext>
              </c:extLst>
            </c:dLbl>
            <c:dLbl>
              <c:idx val="3"/>
              <c:layout>
                <c:manualLayout>
                  <c:x val="7.9966138754535773E-2"/>
                  <c:y val="-1.54771448918758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C2-4F69-9F7B-3FB16C8A876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C2-4F69-9F7B-3FB16C8A876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20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C2-4F69-9F7B-3FB16C8A8764}"/>
                </c:ext>
              </c:extLst>
            </c:dLbl>
            <c:dLbl>
              <c:idx val="6"/>
              <c:layout>
                <c:manualLayout>
                  <c:x val="0.12926811215048689"/>
                  <c:y val="-2.29750446697000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C2-4F69-9F7B-3FB16C8A8764}"/>
                </c:ext>
              </c:extLst>
            </c:dLbl>
            <c:dLbl>
              <c:idx val="7"/>
              <c:layout>
                <c:manualLayout>
                  <c:x val="1.5126958400864478E-2"/>
                  <c:y val="-3.04638825751922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C2-4F69-9F7B-3FB16C8A8764}"/>
                </c:ext>
              </c:extLst>
            </c:dLbl>
            <c:dLbl>
              <c:idx val="8"/>
              <c:layout>
                <c:manualLayout>
                  <c:x val="-4.3219881145326869E-3"/>
                  <c:y val="3.72336342585682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C2-4F69-9F7B-3FB16C8A8764}"/>
                </c:ext>
              </c:extLst>
            </c:dLbl>
            <c:dLbl>
              <c:idx val="9"/>
              <c:layout>
                <c:manualLayout>
                  <c:x val="-0.1339821420215504"/>
                  <c:y val="0.108316026934016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C2-4F69-9F7B-3FB16C8A876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630</c:v>
                </c:pt>
                <c:pt idx="7">
                  <c:v>721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C2-4F69-9F7B-3FB16C8A8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43"/>
          <c:y val="0.11440238239450837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202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1"/>
          <c:y val="0.11502445466985553"/>
          <c:w val="0.49271433905528833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6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4F-4943-8546-054547BD18A5}"/>
                </c:ext>
              </c:extLst>
            </c:dLbl>
            <c:dLbl>
              <c:idx val="1"/>
              <c:layout>
                <c:manualLayout>
                  <c:x val="0.14196662610547911"/>
                  <c:y val="3.74207114684067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4F-4943-8546-054547BD18A5}"/>
                </c:ext>
              </c:extLst>
            </c:dLbl>
            <c:dLbl>
              <c:idx val="2"/>
              <c:layout>
                <c:manualLayout>
                  <c:x val="0.17163526156183584"/>
                  <c:y val="0.122361879636633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4F-4943-8546-054547BD18A5}"/>
                </c:ext>
              </c:extLst>
            </c:dLbl>
            <c:dLbl>
              <c:idx val="3"/>
              <c:layout>
                <c:manualLayout>
                  <c:x val="1.5851389205616313E-2"/>
                  <c:y val="5.46480343978714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4F-4943-8546-054547BD18A5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4F-4943-8546-054547BD18A5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4F-4943-8546-054547BD18A5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4F-4943-8546-054547BD18A5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4F-4943-8546-054547BD18A5}"/>
                </c:ext>
              </c:extLst>
            </c:dLbl>
            <c:dLbl>
              <c:idx val="8"/>
              <c:layout>
                <c:manualLayout>
                  <c:x val="-1.6140148239274628E-2"/>
                  <c:y val="-1.514603628310061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4F-4943-8546-054547BD18A5}"/>
                </c:ext>
              </c:extLst>
            </c:dLbl>
            <c:dLbl>
              <c:idx val="9"/>
              <c:layout>
                <c:manualLayout>
                  <c:x val="-6.512257080107684E-3"/>
                  <c:y val="-0.1043898566923380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4F-4943-8546-054547BD18A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1790463.1455999997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1646049.25</c:v>
                </c:pt>
                <c:pt idx="6">
                  <c:v>645598.1</c:v>
                </c:pt>
                <c:pt idx="7">
                  <c:v>2493179.38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C4F-4943-8546-054547BD1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62"/>
          <c:y val="8.166231263445789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91E-2"/>
          <c:y val="0.22619499570436419"/>
          <c:w val="0.52678041674566289"/>
          <c:h val="0.7089606590236921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35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47-44DF-BBE4-E2614901A1E1}"/>
                </c:ext>
              </c:extLst>
            </c:dLbl>
            <c:dLbl>
              <c:idx val="1"/>
              <c:layout>
                <c:manualLayout>
                  <c:x val="8.5305227938899872E-2"/>
                  <c:y val="-3.004782599177395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47-44DF-BBE4-E2614901A1E1}"/>
                </c:ext>
              </c:extLst>
            </c:dLbl>
            <c:dLbl>
              <c:idx val="2"/>
              <c:layout>
                <c:manualLayout>
                  <c:x val="-5.6433171885421546E-2"/>
                  <c:y val="1.55489203243645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47-44DF-BBE4-E2614901A1E1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8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47-44DF-BBE4-E2614901A1E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1247</c:v>
                </c:pt>
                <c:pt idx="2">
                  <c:v>140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47-44DF-BBE4-E2614901A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34"/>
          <c:y val="0.16146135043433904"/>
          <c:w val="0.31198854598875086"/>
          <c:h val="0.7984726603543398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35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5"/>
          <c:y val="0.17696205022912423"/>
          <c:w val="0.52427431663313495"/>
          <c:h val="0.79345267574276068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64E-2"/>
                  <c:y val="4.019340579845051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AB-41D4-95CF-495B9F4B64DA}"/>
                </c:ext>
              </c:extLst>
            </c:dLbl>
            <c:dLbl>
              <c:idx val="1"/>
              <c:layout>
                <c:manualLayout>
                  <c:x val="3.9697283282457245E-3"/>
                  <c:y val="3.521776604465018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B-41D4-95CF-495B9F4B64DA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AB-41D4-95CF-495B9F4B64DA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AB-41D4-95CF-495B9F4B64DA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AB-41D4-95CF-495B9F4B64DA}"/>
                </c:ext>
              </c:extLst>
            </c:dLbl>
            <c:dLbl>
              <c:idx val="5"/>
              <c:layout>
                <c:manualLayout>
                  <c:x val="9.6676924805216016E-2"/>
                  <c:y val="-1.30503700827400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AB-41D4-95CF-495B9F4B64D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0</c:v>
                </c:pt>
                <c:pt idx="1">
                  <c:v>5793469.5568000004</c:v>
                </c:pt>
                <c:pt idx="2">
                  <c:v>781820.31880000001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CAB-41D4-95CF-495B9F4B64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38"/>
          <c:y val="0.15565754806128021"/>
          <c:w val="0.28293289146644585"/>
          <c:h val="0.8057663693374360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8" zoomScale="80" zoomScaleNormal="80" workbookViewId="0">
      <selection activeCell="I20" sqref="I20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>
        <v>11</v>
      </c>
      <c r="H13" s="20">
        <f t="shared" ref="H13:H21" si="2">IF(G13,G13/$G$22,"")</f>
        <v>2.9729729729729731E-2</v>
      </c>
      <c r="I13" s="4">
        <v>760365.21</v>
      </c>
      <c r="J13" s="5">
        <v>304869.18</v>
      </c>
      <c r="K13" s="21">
        <f t="shared" ref="K13:K21" si="3">IF(J13,J13/$J$22,"")</f>
        <v>0.14641791828181103</v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6</v>
      </c>
      <c r="H18" s="66">
        <f t="shared" si="2"/>
        <v>1.6216216216216217E-2</v>
      </c>
      <c r="I18" s="69">
        <v>604241.28</v>
      </c>
      <c r="J18" s="70">
        <v>731131.95</v>
      </c>
      <c r="K18" s="67">
        <f t="shared" si="3"/>
        <v>0.35113689782719637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106</v>
      </c>
      <c r="H19" s="20">
        <f t="shared" si="2"/>
        <v>0.2864864864864865</v>
      </c>
      <c r="I19" s="6">
        <v>141890.73000000001</v>
      </c>
      <c r="J19" s="7">
        <v>153298.38</v>
      </c>
      <c r="K19" s="21">
        <f t="shared" si="3"/>
        <v>7.3623807022979548E-2</v>
      </c>
      <c r="L19" s="2">
        <v>47</v>
      </c>
      <c r="M19" s="20">
        <f t="shared" si="4"/>
        <v>0.8392857142857143</v>
      </c>
      <c r="N19" s="6">
        <v>17749.04</v>
      </c>
      <c r="O19" s="7">
        <v>21476.33</v>
      </c>
      <c r="P19" s="21">
        <f t="shared" si="5"/>
        <v>0.49982149506609574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247</v>
      </c>
      <c r="H20" s="66">
        <f t="shared" si="2"/>
        <v>0.66756756756756752</v>
      </c>
      <c r="I20" s="69">
        <v>737921.82</v>
      </c>
      <c r="J20" s="70">
        <v>892885.4</v>
      </c>
      <c r="K20" s="67">
        <f t="shared" si="3"/>
        <v>0.42882137686801319</v>
      </c>
      <c r="L20" s="68">
        <v>9</v>
      </c>
      <c r="M20" s="66">
        <f t="shared" si="4"/>
        <v>0.16071428571428573</v>
      </c>
      <c r="N20" s="69">
        <v>17761.71</v>
      </c>
      <c r="O20" s="70">
        <v>21491.67</v>
      </c>
      <c r="P20" s="67">
        <f t="shared" si="5"/>
        <v>0.50017850493390426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370</v>
      </c>
      <c r="H22" s="17">
        <f t="shared" si="12"/>
        <v>1</v>
      </c>
      <c r="I22" s="18">
        <f t="shared" si="12"/>
        <v>2244419.04</v>
      </c>
      <c r="J22" s="18">
        <f t="shared" si="12"/>
        <v>2082184.9099999997</v>
      </c>
      <c r="K22" s="19">
        <f t="shared" si="12"/>
        <v>1.0000000000000002</v>
      </c>
      <c r="L22" s="16">
        <f t="shared" si="12"/>
        <v>56</v>
      </c>
      <c r="M22" s="17">
        <f t="shared" si="12"/>
        <v>1</v>
      </c>
      <c r="N22" s="18">
        <f t="shared" si="12"/>
        <v>35510.75</v>
      </c>
      <c r="O22" s="18">
        <f t="shared" si="12"/>
        <v>42968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35" t="s">
        <v>48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13">B13+G13+L13+Q13+AA13+V13</f>
        <v>11</v>
      </c>
      <c r="C32" s="8">
        <f t="shared" ref="C32:C39" si="14">IF(B32,B32/$B$41,"")</f>
        <v>2.5821596244131457E-2</v>
      </c>
      <c r="D32" s="10">
        <f t="shared" ref="D32:D40" si="15">D13+I13+N13+S13+AC13+X13</f>
        <v>760365.21</v>
      </c>
      <c r="E32" s="11">
        <f t="shared" ref="E32:E40" si="16">E13+J13+O13+T13+AD13+Y13</f>
        <v>304869.18</v>
      </c>
      <c r="F32" s="21">
        <f t="shared" ref="F32:F39" si="17">IF(E32,E32/$E$41,"")</f>
        <v>0.1434575265457016</v>
      </c>
      <c r="J32" s="92" t="s">
        <v>3</v>
      </c>
      <c r="K32" s="93"/>
      <c r="L32" s="57">
        <f>B22</f>
        <v>0</v>
      </c>
      <c r="M32" s="8" t="str">
        <f t="shared" ref="M32:M37" si="18">IF(L32,L32/$L$38,"")</f>
        <v/>
      </c>
      <c r="N32" s="58">
        <f>D22</f>
        <v>0</v>
      </c>
      <c r="O32" s="58">
        <f>E22</f>
        <v>0</v>
      </c>
      <c r="P32" s="59" t="str">
        <f t="shared" ref="P32:P37" si="19">IF(O32,O32/$O$38,"")</f>
        <v/>
      </c>
    </row>
    <row r="33" spans="1:33" s="25" customFormat="1" ht="30" customHeight="1" x14ac:dyDescent="0.2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88" t="s">
        <v>1</v>
      </c>
      <c r="K33" s="89"/>
      <c r="L33" s="60">
        <f>G22</f>
        <v>370</v>
      </c>
      <c r="M33" s="8">
        <f t="shared" si="18"/>
        <v>0.86854460093896713</v>
      </c>
      <c r="N33" s="61">
        <f>I22</f>
        <v>2244419.04</v>
      </c>
      <c r="O33" s="61">
        <f>J22</f>
        <v>2082184.9099999997</v>
      </c>
      <c r="P33" s="59">
        <f t="shared" si="19"/>
        <v>0.97978121960174624</v>
      </c>
    </row>
    <row r="34" spans="1:33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88" t="s">
        <v>2</v>
      </c>
      <c r="K34" s="89"/>
      <c r="L34" s="60">
        <f>L22</f>
        <v>56</v>
      </c>
      <c r="M34" s="8">
        <f t="shared" si="18"/>
        <v>0.13145539906103287</v>
      </c>
      <c r="N34" s="61">
        <f>N22</f>
        <v>35510.75</v>
      </c>
      <c r="O34" s="61">
        <f>O22</f>
        <v>42968</v>
      </c>
      <c r="P34" s="59">
        <f t="shared" si="19"/>
        <v>2.0218780398253793E-2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8" t="s">
        <v>33</v>
      </c>
      <c r="K35" s="89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88" t="s">
        <v>5</v>
      </c>
      <c r="K36" s="89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13"/>
        <v>6</v>
      </c>
      <c r="C37" s="8">
        <f t="shared" si="14"/>
        <v>1.4084507042253521E-2</v>
      </c>
      <c r="D37" s="13">
        <f t="shared" si="15"/>
        <v>604241.28</v>
      </c>
      <c r="E37" s="22">
        <f t="shared" si="16"/>
        <v>731131.95</v>
      </c>
      <c r="F37" s="21">
        <f t="shared" si="17"/>
        <v>0.34403733800030412</v>
      </c>
      <c r="G37" s="25"/>
      <c r="J37" s="88" t="s">
        <v>4</v>
      </c>
      <c r="K37" s="89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153</v>
      </c>
      <c r="C38" s="8">
        <f t="shared" si="14"/>
        <v>0.35915492957746481</v>
      </c>
      <c r="D38" s="13">
        <f t="shared" si="15"/>
        <v>159639.77000000002</v>
      </c>
      <c r="E38" s="23">
        <f t="shared" si="16"/>
        <v>174774.71000000002</v>
      </c>
      <c r="F38" s="21">
        <f t="shared" si="17"/>
        <v>8.2241004483766769E-2</v>
      </c>
      <c r="G38" s="25"/>
      <c r="J38" s="90" t="s">
        <v>0</v>
      </c>
      <c r="K38" s="91"/>
      <c r="L38" s="84">
        <f>SUM(L32:L37)</f>
        <v>426</v>
      </c>
      <c r="M38" s="17">
        <f>SUM(M32:M37)</f>
        <v>1</v>
      </c>
      <c r="N38" s="85">
        <f>SUM(N32:N37)</f>
        <v>2279929.79</v>
      </c>
      <c r="O38" s="86">
        <f>SUM(O32:O37)</f>
        <v>2125152.9099999997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256</v>
      </c>
      <c r="C39" s="8">
        <f t="shared" si="14"/>
        <v>0.60093896713615025</v>
      </c>
      <c r="D39" s="13">
        <f t="shared" si="15"/>
        <v>755683.52999999991</v>
      </c>
      <c r="E39" s="23">
        <f t="shared" si="16"/>
        <v>914377.07000000007</v>
      </c>
      <c r="F39" s="21">
        <f t="shared" si="17"/>
        <v>0.43026413097022748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426</v>
      </c>
      <c r="C41" s="17">
        <f>SUM(C32:C40)</f>
        <v>1</v>
      </c>
      <c r="D41" s="18">
        <f>SUM(D32:D40)</f>
        <v>2279929.79</v>
      </c>
      <c r="E41" s="18">
        <f>SUM(E32:E40)</f>
        <v>2125152.91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A29:A31"/>
    <mergeCell ref="L11:P11"/>
    <mergeCell ref="L29:P30"/>
    <mergeCell ref="J29:K31"/>
    <mergeCell ref="A11:A12"/>
    <mergeCell ref="A25:H25"/>
    <mergeCell ref="B29:F30"/>
    <mergeCell ref="A24:Q24"/>
    <mergeCell ref="B10:AE10"/>
    <mergeCell ref="B11:F11"/>
    <mergeCell ref="G11:K11"/>
    <mergeCell ref="Q11:U11"/>
    <mergeCell ref="AA11:AE11"/>
    <mergeCell ref="V11:Z11"/>
    <mergeCell ref="J36:K36"/>
    <mergeCell ref="J38:K38"/>
    <mergeCell ref="J32:K32"/>
    <mergeCell ref="J33:K33"/>
    <mergeCell ref="J34:K34"/>
    <mergeCell ref="J35:K35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8" zoomScale="80" zoomScaleNormal="80" workbookViewId="0">
      <selection activeCell="G18" sqref="G18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1</v>
      </c>
      <c r="H13" s="20">
        <f t="shared" ref="H13:H20" si="2">IF(G13,G13/$G$22,"")</f>
        <v>3.4843205574912892E-3</v>
      </c>
      <c r="I13" s="4">
        <v>71201.539999999994</v>
      </c>
      <c r="J13" s="5">
        <f>I13*1.21</f>
        <v>86153.863399999987</v>
      </c>
      <c r="K13" s="21">
        <f t="shared" ref="K13:K20" si="3">IF(J13,J13/$J$22,"")</f>
        <v>8.782910580429043E-2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3.4843205574912892E-3</v>
      </c>
      <c r="I18" s="69">
        <v>93670</v>
      </c>
      <c r="J18" s="70">
        <f>I18*1.21</f>
        <v>113340.7</v>
      </c>
      <c r="K18" s="67">
        <f t="shared" si="3"/>
        <v>0.115544584298147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104</v>
      </c>
      <c r="H19" s="20">
        <f t="shared" si="2"/>
        <v>0.3623693379790941</v>
      </c>
      <c r="I19" s="6">
        <v>101791.89</v>
      </c>
      <c r="J19" s="7">
        <v>111434.23</v>
      </c>
      <c r="K19" s="21">
        <f t="shared" si="3"/>
        <v>0.11360104341983154</v>
      </c>
      <c r="L19" s="2">
        <v>22</v>
      </c>
      <c r="M19" s="20">
        <f t="shared" si="4"/>
        <v>0.91666666666666663</v>
      </c>
      <c r="N19" s="6">
        <v>7939.21</v>
      </c>
      <c r="O19" s="7">
        <v>9606.4599999999991</v>
      </c>
      <c r="P19" s="21">
        <f t="shared" si="5"/>
        <v>0.65790596490651343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181</v>
      </c>
      <c r="H20" s="66">
        <f t="shared" si="2"/>
        <v>0.63066202090592338</v>
      </c>
      <c r="I20" s="69">
        <f>J20/1.21</f>
        <v>553716.79338842968</v>
      </c>
      <c r="J20" s="70">
        <v>669997.31999999995</v>
      </c>
      <c r="K20" s="67">
        <f t="shared" si="3"/>
        <v>0.68302526647773099</v>
      </c>
      <c r="L20" s="68">
        <v>2</v>
      </c>
      <c r="M20" s="66">
        <f t="shared" si="4"/>
        <v>8.3333333333333329E-2</v>
      </c>
      <c r="N20" s="69">
        <f>O20/1.21</f>
        <v>4128.1900826446281</v>
      </c>
      <c r="O20" s="70">
        <v>4995.1099999999997</v>
      </c>
      <c r="P20" s="67">
        <f t="shared" si="5"/>
        <v>0.34209403509348651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287</v>
      </c>
      <c r="H22" s="17">
        <f t="shared" si="22"/>
        <v>1</v>
      </c>
      <c r="I22" s="18">
        <f t="shared" si="22"/>
        <v>820380.22338842973</v>
      </c>
      <c r="J22" s="18">
        <f t="shared" si="22"/>
        <v>980926.11339999991</v>
      </c>
      <c r="K22" s="19">
        <f t="shared" si="22"/>
        <v>1</v>
      </c>
      <c r="L22" s="16">
        <f t="shared" si="22"/>
        <v>24</v>
      </c>
      <c r="M22" s="17">
        <f t="shared" si="22"/>
        <v>1</v>
      </c>
      <c r="N22" s="18">
        <f t="shared" si="22"/>
        <v>12067.400082644628</v>
      </c>
      <c r="O22" s="18">
        <f t="shared" si="22"/>
        <v>14601.57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3">B13+G13+L13+Q13+AA13+V13</f>
        <v>1</v>
      </c>
      <c r="C32" s="8">
        <f t="shared" ref="C32:C40" si="24">IF(B32,B32/$B$41,"")</f>
        <v>3.2154340836012861E-3</v>
      </c>
      <c r="D32" s="10">
        <f t="shared" ref="D32:D40" si="25">D13+I13+N13+S13+AC13+X13</f>
        <v>71201.539999999994</v>
      </c>
      <c r="E32" s="11">
        <f t="shared" ref="E32:E40" si="26">E13+J13+O13+T13+AD13+Y13</f>
        <v>86153.863399999987</v>
      </c>
      <c r="F32" s="21">
        <f t="shared" ref="F32:F40" si="27">IF(E32,E32/$E$41,"")</f>
        <v>8.6540901711302409E-2</v>
      </c>
      <c r="J32" s="92" t="s">
        <v>3</v>
      </c>
      <c r="K32" s="93"/>
      <c r="L32" s="57">
        <f>B22</f>
        <v>0</v>
      </c>
      <c r="M32" s="8" t="str">
        <f t="shared" ref="M32:M37" si="28">IF(L32,L32/$L$38,"")</f>
        <v/>
      </c>
      <c r="N32" s="58">
        <f>D22</f>
        <v>0</v>
      </c>
      <c r="O32" s="58">
        <f>E22</f>
        <v>0</v>
      </c>
      <c r="P32" s="59" t="str">
        <f t="shared" ref="P32:P37" si="29">IF(O32,O32/$O$38,"")</f>
        <v/>
      </c>
    </row>
    <row r="33" spans="1:33" s="25" customFormat="1" ht="30" customHeight="1" x14ac:dyDescent="0.2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88" t="s">
        <v>1</v>
      </c>
      <c r="K33" s="89"/>
      <c r="L33" s="60">
        <f>G22</f>
        <v>287</v>
      </c>
      <c r="M33" s="8">
        <f t="shared" si="28"/>
        <v>0.92282958199356913</v>
      </c>
      <c r="N33" s="61">
        <f>I22</f>
        <v>820380.22338842973</v>
      </c>
      <c r="O33" s="61">
        <f>J22</f>
        <v>980926.11339999991</v>
      </c>
      <c r="P33" s="59">
        <f t="shared" si="29"/>
        <v>0.98533283378907999</v>
      </c>
    </row>
    <row r="34" spans="1:33" ht="30" customHeight="1" x14ac:dyDescent="0.2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88" t="s">
        <v>2</v>
      </c>
      <c r="K34" s="89"/>
      <c r="L34" s="60">
        <f>L22</f>
        <v>24</v>
      </c>
      <c r="M34" s="8">
        <f t="shared" si="28"/>
        <v>7.7170418006430874E-2</v>
      </c>
      <c r="N34" s="61">
        <f>N22</f>
        <v>12067.400082644628</v>
      </c>
      <c r="O34" s="61">
        <f>O22</f>
        <v>14601.57</v>
      </c>
      <c r="P34" s="59">
        <f t="shared" si="29"/>
        <v>1.4667166210920058E-2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8" t="s">
        <v>33</v>
      </c>
      <c r="K35" s="89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8" t="s">
        <v>5</v>
      </c>
      <c r="K36" s="89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3"/>
        <v>1</v>
      </c>
      <c r="C37" s="8">
        <f t="shared" si="24"/>
        <v>3.2154340836012861E-3</v>
      </c>
      <c r="D37" s="13">
        <f t="shared" si="25"/>
        <v>93670</v>
      </c>
      <c r="E37" s="22">
        <f t="shared" si="26"/>
        <v>113340.7</v>
      </c>
      <c r="F37" s="21">
        <f t="shared" si="27"/>
        <v>0.1138498726754744</v>
      </c>
      <c r="G37" s="25"/>
      <c r="J37" s="88" t="s">
        <v>4</v>
      </c>
      <c r="K37" s="89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3"/>
        <v>126</v>
      </c>
      <c r="C38" s="8">
        <f t="shared" si="24"/>
        <v>0.40514469453376206</v>
      </c>
      <c r="D38" s="13">
        <f t="shared" si="25"/>
        <v>109731.1</v>
      </c>
      <c r="E38" s="23">
        <f t="shared" si="26"/>
        <v>121040.69</v>
      </c>
      <c r="F38" s="21">
        <f t="shared" si="27"/>
        <v>0.1215844541726985</v>
      </c>
      <c r="G38" s="25"/>
      <c r="J38" s="90" t="s">
        <v>0</v>
      </c>
      <c r="K38" s="91"/>
      <c r="L38" s="84">
        <f>SUM(L32:L37)</f>
        <v>311</v>
      </c>
      <c r="M38" s="17">
        <f>SUM(M32:M37)</f>
        <v>1</v>
      </c>
      <c r="N38" s="85">
        <f>SUM(N32:N37)</f>
        <v>832447.62347107439</v>
      </c>
      <c r="O38" s="86">
        <f>SUM(O32:O37)</f>
        <v>995527.68339999986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3"/>
        <v>183</v>
      </c>
      <c r="C39" s="8">
        <f t="shared" si="24"/>
        <v>0.58842443729903537</v>
      </c>
      <c r="D39" s="13">
        <f t="shared" si="25"/>
        <v>557844.98347107426</v>
      </c>
      <c r="E39" s="23">
        <f t="shared" si="26"/>
        <v>674992.42999999993</v>
      </c>
      <c r="F39" s="21">
        <f t="shared" si="27"/>
        <v>0.67802477144052464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311</v>
      </c>
      <c r="C41" s="17">
        <f>SUM(C32:C40)</f>
        <v>1</v>
      </c>
      <c r="D41" s="18">
        <f>SUM(D32:D40)</f>
        <v>832447.62347107427</v>
      </c>
      <c r="E41" s="18">
        <f>SUM(E32:E40)</f>
        <v>995527.68339999998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31" zoomScale="80" zoomScaleNormal="80" workbookViewId="0">
      <selection activeCell="C31" sqref="C31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5</v>
      </c>
      <c r="H13" s="20">
        <f t="shared" ref="H13:H20" si="2">IF(G13,G13/$G$22,"")</f>
        <v>1.9455252918287938E-2</v>
      </c>
      <c r="I13" s="4">
        <v>326310.53999999998</v>
      </c>
      <c r="J13" s="5">
        <f>I13*1.21</f>
        <v>394835.75339999999</v>
      </c>
      <c r="K13" s="21">
        <f t="shared" ref="K13:K20" si="3">IF(J13,J13/$J$22,"")</f>
        <v>0.39284768741500115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121</v>
      </c>
      <c r="H19" s="20">
        <f t="shared" si="2"/>
        <v>0.47081712062256809</v>
      </c>
      <c r="I19" s="6">
        <v>86764.55</v>
      </c>
      <c r="J19" s="7">
        <v>97468.58</v>
      </c>
      <c r="K19" s="21">
        <f t="shared" si="3"/>
        <v>9.697780892155658E-2</v>
      </c>
      <c r="L19" s="2">
        <v>23</v>
      </c>
      <c r="M19" s="20">
        <f t="shared" si="4"/>
        <v>0.8214285714285714</v>
      </c>
      <c r="N19" s="6">
        <f>O19/1.21</f>
        <v>8231.2479338842968</v>
      </c>
      <c r="O19" s="7">
        <v>9959.81</v>
      </c>
      <c r="P19" s="21">
        <f t="shared" si="5"/>
        <v>0.70006986774331403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131</v>
      </c>
      <c r="H20" s="66">
        <f t="shared" si="2"/>
        <v>0.50972762645914393</v>
      </c>
      <c r="I20" s="69">
        <f>J20/1.21</f>
        <v>423765.55371900828</v>
      </c>
      <c r="J20" s="70">
        <f>517023.39-O20</f>
        <v>512756.32</v>
      </c>
      <c r="K20" s="67">
        <f t="shared" si="3"/>
        <v>0.5101745036634423</v>
      </c>
      <c r="L20" s="68">
        <v>5</v>
      </c>
      <c r="M20" s="66">
        <f t="shared" si="4"/>
        <v>0.17857142857142858</v>
      </c>
      <c r="N20" s="69">
        <f>O20/1.21</f>
        <v>3526.504132231405</v>
      </c>
      <c r="O20" s="70">
        <v>4267.07</v>
      </c>
      <c r="P20" s="67">
        <f t="shared" si="5"/>
        <v>0.29993013225668591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257</v>
      </c>
      <c r="H22" s="17">
        <f t="shared" si="22"/>
        <v>1</v>
      </c>
      <c r="I22" s="18">
        <f t="shared" si="22"/>
        <v>836840.64371900819</v>
      </c>
      <c r="J22" s="18">
        <f t="shared" si="22"/>
        <v>1005060.6534</v>
      </c>
      <c r="K22" s="19">
        <f t="shared" si="22"/>
        <v>1</v>
      </c>
      <c r="L22" s="16">
        <f t="shared" si="22"/>
        <v>28</v>
      </c>
      <c r="M22" s="17">
        <f t="shared" si="22"/>
        <v>1</v>
      </c>
      <c r="N22" s="18">
        <f t="shared" si="22"/>
        <v>11757.752066115701</v>
      </c>
      <c r="O22" s="18">
        <f t="shared" si="22"/>
        <v>14226.88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3">B13+G13+L13+Q13+AA13+V13</f>
        <v>5</v>
      </c>
      <c r="C32" s="8">
        <f t="shared" ref="C32:C39" si="24">IF(B32,B32/$B$41,"")</f>
        <v>1.7543859649122806E-2</v>
      </c>
      <c r="D32" s="10">
        <f t="shared" ref="D32:D40" si="25">D13+I13+N13+S13+AC13+X13</f>
        <v>326310.53999999998</v>
      </c>
      <c r="E32" s="11">
        <f t="shared" ref="E32:E40" si="26">E13+J13+O13+T13+AD13+Y13</f>
        <v>394835.75339999999</v>
      </c>
      <c r="F32" s="21">
        <f t="shared" ref="F32:F39" si="27">IF(E32,E32/$E$41,"")</f>
        <v>0.38736444865852604</v>
      </c>
      <c r="J32" s="92" t="s">
        <v>3</v>
      </c>
      <c r="K32" s="93"/>
      <c r="L32" s="57">
        <f>B22</f>
        <v>0</v>
      </c>
      <c r="M32" s="8" t="str">
        <f>IF(L32,L32/$L$38,"")</f>
        <v/>
      </c>
      <c r="N32" s="58">
        <f>D22</f>
        <v>0</v>
      </c>
      <c r="O32" s="58">
        <f>E22</f>
        <v>0</v>
      </c>
      <c r="P32" s="59" t="str">
        <f>IF(O32,O32/$O$38,"")</f>
        <v/>
      </c>
    </row>
    <row r="33" spans="1:33" s="25" customFormat="1" ht="30" customHeight="1" x14ac:dyDescent="0.2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88" t="s">
        <v>1</v>
      </c>
      <c r="K33" s="89"/>
      <c r="L33" s="60">
        <f>G22</f>
        <v>257</v>
      </c>
      <c r="M33" s="8">
        <f>IF(L33,L33/$L$38,"")</f>
        <v>0.90175438596491231</v>
      </c>
      <c r="N33" s="61">
        <f>I22</f>
        <v>836840.64371900819</v>
      </c>
      <c r="O33" s="61">
        <f>J22</f>
        <v>1005060.6534</v>
      </c>
      <c r="P33" s="59">
        <f>IF(O33,O33/$O$38,"")</f>
        <v>0.98604232904473588</v>
      </c>
    </row>
    <row r="34" spans="1:33" ht="30" customHeight="1" x14ac:dyDescent="0.2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88" t="s">
        <v>2</v>
      </c>
      <c r="K34" s="89"/>
      <c r="L34" s="60">
        <f>L22</f>
        <v>28</v>
      </c>
      <c r="M34" s="8">
        <f>IF(L34,L34/$L$38,"")</f>
        <v>9.8245614035087719E-2</v>
      </c>
      <c r="N34" s="61">
        <f>N22</f>
        <v>11757.752066115701</v>
      </c>
      <c r="O34" s="61">
        <f>O22</f>
        <v>14226.88</v>
      </c>
      <c r="P34" s="59">
        <f>IF(O34,O34/$O$38,"")</f>
        <v>1.3957670955264134E-2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8" t="s">
        <v>33</v>
      </c>
      <c r="K35" s="89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8" t="s">
        <v>5</v>
      </c>
      <c r="K36" s="89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8" t="s">
        <v>4</v>
      </c>
      <c r="K37" s="89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3"/>
        <v>144</v>
      </c>
      <c r="C38" s="8">
        <f t="shared" si="24"/>
        <v>0.50526315789473686</v>
      </c>
      <c r="D38" s="13">
        <f t="shared" si="25"/>
        <v>94995.7979338843</v>
      </c>
      <c r="E38" s="23">
        <f t="shared" si="26"/>
        <v>107428.39</v>
      </c>
      <c r="F38" s="21">
        <f t="shared" si="27"/>
        <v>0.10539556943432346</v>
      </c>
      <c r="G38" s="25"/>
      <c r="J38" s="90" t="s">
        <v>0</v>
      </c>
      <c r="K38" s="91"/>
      <c r="L38" s="84">
        <f>SUM(L32:L37)</f>
        <v>285</v>
      </c>
      <c r="M38" s="17">
        <f>SUM(M32:M37)</f>
        <v>1</v>
      </c>
      <c r="N38" s="85">
        <f>SUM(N32:N37)</f>
        <v>848598.39578512392</v>
      </c>
      <c r="O38" s="86">
        <f>SUM(O32:O37)</f>
        <v>1019287.5334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3"/>
        <v>136</v>
      </c>
      <c r="C39" s="8">
        <f t="shared" si="24"/>
        <v>0.47719298245614034</v>
      </c>
      <c r="D39" s="13">
        <f t="shared" si="25"/>
        <v>427292.05785123969</v>
      </c>
      <c r="E39" s="23">
        <f t="shared" si="26"/>
        <v>517023.39</v>
      </c>
      <c r="F39" s="21">
        <f t="shared" si="27"/>
        <v>0.50723998190715047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285</v>
      </c>
      <c r="C41" s="17">
        <f>SUM(C32:C40)</f>
        <v>1</v>
      </c>
      <c r="D41" s="18">
        <f>SUM(D32:D40)</f>
        <v>848598.39578512404</v>
      </c>
      <c r="E41" s="18">
        <f>SUM(E32:E40)</f>
        <v>1019287.5334000001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6:K36"/>
    <mergeCell ref="J37:K37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8</v>
      </c>
      <c r="H13" s="20">
        <f t="shared" ref="H13:H20" si="2">IF(G13,G13/$G$22,"")</f>
        <v>2.4024024024024024E-2</v>
      </c>
      <c r="I13" s="4">
        <v>772654.25</v>
      </c>
      <c r="J13" s="5">
        <v>934911.64</v>
      </c>
      <c r="K13" s="21">
        <f t="shared" ref="K13:K20" si="3">IF(J13,J13/$J$22,"")</f>
        <v>0.54188418755838275</v>
      </c>
      <c r="L13" s="1">
        <v>1</v>
      </c>
      <c r="M13" s="20">
        <f>IF(L13,L13/$L$22,"")</f>
        <v>3.125E-2</v>
      </c>
      <c r="N13" s="6">
        <v>57597.279999999999</v>
      </c>
      <c r="O13" s="6">
        <f t="shared" ref="O13" si="4">N13*1.21</f>
        <v>69692.708799999993</v>
      </c>
      <c r="P13" s="21">
        <f>IF(O13,O13/$O$22,"")</f>
        <v>9.8155444996217547E-2</v>
      </c>
      <c r="Q13" s="1"/>
      <c r="R13" s="20" t="str">
        <f t="shared" ref="R13:R20" si="5">IF(Q13,Q13/$Q$22,"")</f>
        <v/>
      </c>
      <c r="S13" s="4"/>
      <c r="T13" s="5"/>
      <c r="U13" s="21" t="str">
        <f t="shared" ref="U13:U21" si="6">IF(T13,T13/$T$22,"")</f>
        <v/>
      </c>
      <c r="V13" s="1"/>
      <c r="W13" s="20" t="str">
        <f t="shared" ref="W13:W20" si="7">IF(V13,V13/$V$22,"")</f>
        <v/>
      </c>
      <c r="X13" s="4"/>
      <c r="Y13" s="5"/>
      <c r="Z13" s="21" t="str">
        <f t="shared" ref="Z13:Z20" si="8">IF(Y13,Y13/$Y$22,"")</f>
        <v/>
      </c>
      <c r="AA13" s="1"/>
      <c r="AB13" s="20" t="str">
        <f t="shared" ref="AB13:AB20" si="9">IF(AA13,AA13/$AA$22,"")</f>
        <v/>
      </c>
      <c r="AC13" s="4"/>
      <c r="AD13" s="5"/>
      <c r="AE13" s="21" t="str">
        <f t="shared" ref="AE13:AE20" si="10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5"/>
        <v/>
      </c>
      <c r="S14" s="6"/>
      <c r="T14" s="7"/>
      <c r="U14" s="21" t="str">
        <f t="shared" si="6"/>
        <v/>
      </c>
      <c r="V14" s="2"/>
      <c r="W14" s="20" t="str">
        <f t="shared" si="7"/>
        <v/>
      </c>
      <c r="X14" s="6"/>
      <c r="Y14" s="7"/>
      <c r="Z14" s="21" t="str">
        <f t="shared" si="8"/>
        <v/>
      </c>
      <c r="AA14" s="2"/>
      <c r="AB14" s="20" t="str">
        <f t="shared" si="9"/>
        <v/>
      </c>
      <c r="AC14" s="6"/>
      <c r="AD14" s="7"/>
      <c r="AE14" s="21" t="str">
        <f t="shared" si="10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5"/>
        <v/>
      </c>
      <c r="S15" s="6"/>
      <c r="T15" s="7"/>
      <c r="U15" s="21" t="str">
        <f t="shared" si="6"/>
        <v/>
      </c>
      <c r="V15" s="2"/>
      <c r="W15" s="20" t="str">
        <f t="shared" si="7"/>
        <v/>
      </c>
      <c r="X15" s="6"/>
      <c r="Y15" s="7"/>
      <c r="Z15" s="21" t="str">
        <f t="shared" si="8"/>
        <v/>
      </c>
      <c r="AA15" s="2"/>
      <c r="AB15" s="20" t="str">
        <f t="shared" si="9"/>
        <v/>
      </c>
      <c r="AC15" s="6"/>
      <c r="AD15" s="7"/>
      <c r="AE15" s="21" t="str">
        <f t="shared" si="10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5"/>
        <v/>
      </c>
      <c r="S16" s="6"/>
      <c r="T16" s="7"/>
      <c r="U16" s="21" t="str">
        <f t="shared" si="6"/>
        <v/>
      </c>
      <c r="V16" s="2"/>
      <c r="W16" s="20" t="str">
        <f t="shared" si="7"/>
        <v/>
      </c>
      <c r="X16" s="6"/>
      <c r="Y16" s="7"/>
      <c r="Z16" s="21" t="str">
        <f t="shared" si="8"/>
        <v/>
      </c>
      <c r="AA16" s="2"/>
      <c r="AB16" s="20" t="str">
        <f t="shared" si="9"/>
        <v/>
      </c>
      <c r="AC16" s="6"/>
      <c r="AD16" s="7"/>
      <c r="AE16" s="21" t="str">
        <f t="shared" si="10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6"/>
      <c r="P17" s="21"/>
      <c r="Q17" s="3"/>
      <c r="R17" s="20" t="str">
        <f t="shared" si="5"/>
        <v/>
      </c>
      <c r="S17" s="6"/>
      <c r="T17" s="7"/>
      <c r="U17" s="21" t="str">
        <f t="shared" si="6"/>
        <v/>
      </c>
      <c r="V17" s="3"/>
      <c r="W17" s="20" t="str">
        <f t="shared" si="7"/>
        <v/>
      </c>
      <c r="X17" s="6"/>
      <c r="Y17" s="7"/>
      <c r="Z17" s="21" t="str">
        <f t="shared" si="8"/>
        <v/>
      </c>
      <c r="AA17" s="3"/>
      <c r="AB17" s="20" t="str">
        <f t="shared" si="9"/>
        <v/>
      </c>
      <c r="AC17" s="6"/>
      <c r="AD17" s="7"/>
      <c r="AE17" s="21" t="str">
        <f t="shared" si="10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6.006006006006006E-3</v>
      </c>
      <c r="I18" s="69">
        <v>162460</v>
      </c>
      <c r="J18" s="70">
        <v>196576.6</v>
      </c>
      <c r="K18" s="67">
        <f t="shared" si="3"/>
        <v>0.11393777403818522</v>
      </c>
      <c r="L18" s="71">
        <v>1</v>
      </c>
      <c r="M18" s="66">
        <f>IF(L18,L18/$L$22,"")</f>
        <v>3.125E-2</v>
      </c>
      <c r="N18" s="69">
        <v>500000</v>
      </c>
      <c r="O18" s="6">
        <v>605000</v>
      </c>
      <c r="P18" s="67">
        <f>IF(O18,O18/$O$22,"")</f>
        <v>0.85208403067139249</v>
      </c>
      <c r="Q18" s="71"/>
      <c r="R18" s="66" t="str">
        <f t="shared" si="5"/>
        <v/>
      </c>
      <c r="S18" s="69"/>
      <c r="T18" s="70"/>
      <c r="U18" s="67" t="str">
        <f t="shared" si="6"/>
        <v/>
      </c>
      <c r="V18" s="71"/>
      <c r="W18" s="66" t="str">
        <f t="shared" si="7"/>
        <v/>
      </c>
      <c r="X18" s="69"/>
      <c r="Y18" s="70"/>
      <c r="Z18" s="67" t="str">
        <f t="shared" si="8"/>
        <v/>
      </c>
      <c r="AA18" s="71"/>
      <c r="AB18" s="20" t="str">
        <f t="shared" si="9"/>
        <v/>
      </c>
      <c r="AC18" s="69"/>
      <c r="AD18" s="70"/>
      <c r="AE18" s="67" t="str">
        <f t="shared" si="10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187</v>
      </c>
      <c r="H19" s="20">
        <f t="shared" si="2"/>
        <v>0.56156156156156156</v>
      </c>
      <c r="I19" s="6">
        <v>213151.49</v>
      </c>
      <c r="J19" s="7">
        <v>233854.45</v>
      </c>
      <c r="K19" s="21">
        <f t="shared" si="3"/>
        <v>0.13554439074602007</v>
      </c>
      <c r="L19" s="2">
        <v>20</v>
      </c>
      <c r="M19" s="20">
        <f>IF(L19,L19/$L$22,"")</f>
        <v>0.625</v>
      </c>
      <c r="N19" s="6">
        <v>7024.69</v>
      </c>
      <c r="O19" s="7">
        <v>8499.86</v>
      </c>
      <c r="P19" s="21">
        <f>IF(O19,O19/$O$22,"")</f>
        <v>1.1971231353624037E-2</v>
      </c>
      <c r="Q19" s="2"/>
      <c r="R19" s="20" t="str">
        <f t="shared" si="5"/>
        <v/>
      </c>
      <c r="S19" s="6"/>
      <c r="T19" s="7"/>
      <c r="U19" s="21" t="str">
        <f t="shared" si="6"/>
        <v/>
      </c>
      <c r="V19" s="2"/>
      <c r="W19" s="20" t="str">
        <f t="shared" si="7"/>
        <v/>
      </c>
      <c r="X19" s="6"/>
      <c r="Y19" s="7"/>
      <c r="Z19" s="21" t="str">
        <f t="shared" si="8"/>
        <v/>
      </c>
      <c r="AA19" s="2"/>
      <c r="AB19" s="20" t="str">
        <f t="shared" si="9"/>
        <v/>
      </c>
      <c r="AC19" s="6"/>
      <c r="AD19" s="7"/>
      <c r="AE19" s="21" t="str">
        <f t="shared" si="10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136</v>
      </c>
      <c r="H20" s="66">
        <f t="shared" si="2"/>
        <v>0.40840840840840842</v>
      </c>
      <c r="I20" s="69">
        <f>J20/1.21</f>
        <v>297483.62809917354</v>
      </c>
      <c r="J20" s="70">
        <v>359955.19</v>
      </c>
      <c r="K20" s="67">
        <f t="shared" si="3"/>
        <v>0.20863364765741207</v>
      </c>
      <c r="L20" s="68">
        <v>10</v>
      </c>
      <c r="M20" s="66">
        <f>IF(L20,L20/$L$22,"")</f>
        <v>0.3125</v>
      </c>
      <c r="N20" s="69">
        <f>O20/1.21</f>
        <v>22174.628099173555</v>
      </c>
      <c r="O20" s="70">
        <v>26831.3</v>
      </c>
      <c r="P20" s="67">
        <f>IF(O20,O20/$O$22,"")</f>
        <v>3.7789292978765841E-2</v>
      </c>
      <c r="Q20" s="68"/>
      <c r="R20" s="66" t="str">
        <f t="shared" si="5"/>
        <v/>
      </c>
      <c r="S20" s="69"/>
      <c r="T20" s="70"/>
      <c r="U20" s="67" t="str">
        <f t="shared" si="6"/>
        <v/>
      </c>
      <c r="V20" s="68"/>
      <c r="W20" s="66" t="str">
        <f t="shared" si="7"/>
        <v/>
      </c>
      <c r="X20" s="69"/>
      <c r="Y20" s="70"/>
      <c r="Z20" s="67" t="str">
        <f t="shared" si="8"/>
        <v/>
      </c>
      <c r="AA20" s="68"/>
      <c r="AB20" s="20" t="str">
        <f t="shared" si="9"/>
        <v/>
      </c>
      <c r="AC20" s="69"/>
      <c r="AD20" s="70"/>
      <c r="AE20" s="67" t="str">
        <f t="shared" si="10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ref="C21" si="11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2">IF(G21,G21/$G$22,"")</f>
        <v/>
      </c>
      <c r="I21" s="69"/>
      <c r="J21" s="70"/>
      <c r="K21" s="67" t="str">
        <f t="shared" ref="K21" si="13">IF(J21,J21/$J$22,"")</f>
        <v/>
      </c>
      <c r="L21" s="68"/>
      <c r="M21" s="66" t="str">
        <f t="shared" ref="M21" si="14">IF(L21,L21/$L$22,"")</f>
        <v/>
      </c>
      <c r="N21" s="69"/>
      <c r="O21" s="70"/>
      <c r="P21" s="67" t="str">
        <f t="shared" ref="P21" si="15">IF(O21,O21/$O$22,"")</f>
        <v/>
      </c>
      <c r="Q21" s="68"/>
      <c r="R21" s="66" t="str">
        <f t="shared" ref="R21" si="16">IF(Q21,Q21/$Q$22,"")</f>
        <v/>
      </c>
      <c r="S21" s="69"/>
      <c r="T21" s="70"/>
      <c r="U21" s="67" t="str">
        <f t="shared" si="6"/>
        <v/>
      </c>
      <c r="V21" s="68"/>
      <c r="W21" s="66" t="str">
        <f t="shared" ref="W21" si="17">IF(V21,V21/$V$22,"")</f>
        <v/>
      </c>
      <c r="X21" s="69"/>
      <c r="Y21" s="70"/>
      <c r="Z21" s="67" t="str">
        <f t="shared" ref="Z21" si="18">IF(Y21,Y21/$Y$22,"")</f>
        <v/>
      </c>
      <c r="AA21" s="68"/>
      <c r="AB21" s="20" t="str">
        <f t="shared" ref="AB21" si="19">IF(AA21,AA21/$AA$22,"")</f>
        <v/>
      </c>
      <c r="AC21" s="69"/>
      <c r="AD21" s="70"/>
      <c r="AE21" s="67" t="str">
        <f t="shared" ref="AE21" si="20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1">SUM(B13:B21)</f>
        <v>0</v>
      </c>
      <c r="C22" s="17">
        <f t="shared" si="21"/>
        <v>0</v>
      </c>
      <c r="D22" s="18">
        <f t="shared" si="21"/>
        <v>0</v>
      </c>
      <c r="E22" s="18">
        <f t="shared" si="21"/>
        <v>0</v>
      </c>
      <c r="F22" s="19">
        <f t="shared" si="21"/>
        <v>0</v>
      </c>
      <c r="G22" s="16">
        <f t="shared" si="21"/>
        <v>333</v>
      </c>
      <c r="H22" s="17">
        <f t="shared" si="21"/>
        <v>1</v>
      </c>
      <c r="I22" s="18">
        <f t="shared" si="21"/>
        <v>1445749.3680991735</v>
      </c>
      <c r="J22" s="18">
        <f t="shared" si="21"/>
        <v>1725297.88</v>
      </c>
      <c r="K22" s="19">
        <f t="shared" si="21"/>
        <v>1</v>
      </c>
      <c r="L22" s="16">
        <f t="shared" si="21"/>
        <v>32</v>
      </c>
      <c r="M22" s="17">
        <f t="shared" si="21"/>
        <v>1</v>
      </c>
      <c r="N22" s="18">
        <f t="shared" si="21"/>
        <v>586796.59809917351</v>
      </c>
      <c r="O22" s="18">
        <f t="shared" si="21"/>
        <v>710023.86880000005</v>
      </c>
      <c r="P22" s="19">
        <f t="shared" si="21"/>
        <v>0.99999999999999989</v>
      </c>
      <c r="Q22" s="16">
        <f t="shared" si="21"/>
        <v>0</v>
      </c>
      <c r="R22" s="17">
        <f t="shared" si="21"/>
        <v>0</v>
      </c>
      <c r="S22" s="18">
        <f t="shared" si="21"/>
        <v>0</v>
      </c>
      <c r="T22" s="18">
        <f t="shared" si="21"/>
        <v>0</v>
      </c>
      <c r="U22" s="19">
        <f t="shared" si="21"/>
        <v>0</v>
      </c>
      <c r="V22" s="16">
        <f t="shared" si="21"/>
        <v>0</v>
      </c>
      <c r="W22" s="17">
        <f t="shared" si="21"/>
        <v>0</v>
      </c>
      <c r="X22" s="18">
        <f t="shared" si="21"/>
        <v>0</v>
      </c>
      <c r="Y22" s="18">
        <f t="shared" si="21"/>
        <v>0</v>
      </c>
      <c r="Z22" s="19">
        <f t="shared" si="21"/>
        <v>0</v>
      </c>
      <c r="AA22" s="16">
        <f t="shared" si="21"/>
        <v>0</v>
      </c>
      <c r="AB22" s="17">
        <f t="shared" si="21"/>
        <v>0</v>
      </c>
      <c r="AC22" s="18">
        <f t="shared" si="21"/>
        <v>0</v>
      </c>
      <c r="AD22" s="18">
        <f t="shared" si="21"/>
        <v>0</v>
      </c>
      <c r="AE22" s="19">
        <f t="shared" si="21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2">B13+G13+L13+Q13+AA13+V13</f>
        <v>9</v>
      </c>
      <c r="C32" s="8">
        <f t="shared" ref="C32:C40" si="23">IF(B32,B32/$B$41,"")</f>
        <v>2.4657534246575342E-2</v>
      </c>
      <c r="D32" s="10">
        <f t="shared" ref="D32:D40" si="24">D13+I13+N13+S13+AC13+X13</f>
        <v>830251.53</v>
      </c>
      <c r="E32" s="11">
        <f t="shared" ref="E32:E40" si="25">E13+J13+O13+T13+AD13+Y13</f>
        <v>1004604.3488</v>
      </c>
      <c r="F32" s="21">
        <f t="shared" ref="F32:F40" si="26">IF(E32,E32/$E$41,"")</f>
        <v>0.41251401351588007</v>
      </c>
      <c r="J32" s="92" t="s">
        <v>3</v>
      </c>
      <c r="K32" s="93"/>
      <c r="L32" s="57">
        <f>B22</f>
        <v>0</v>
      </c>
      <c r="M32" s="8" t="str">
        <f t="shared" ref="M32:M37" si="27">IF(L32,L32/$L$38,"")</f>
        <v/>
      </c>
      <c r="N32" s="58">
        <f>D22</f>
        <v>0</v>
      </c>
      <c r="O32" s="58">
        <f>E22</f>
        <v>0</v>
      </c>
      <c r="P32" s="59" t="str">
        <f t="shared" ref="P32:P37" si="28">IF(O32,O32/$O$38,"")</f>
        <v/>
      </c>
    </row>
    <row r="33" spans="1:33" s="25" customFormat="1" ht="30" customHeight="1" x14ac:dyDescent="0.25">
      <c r="A33" s="43" t="s">
        <v>18</v>
      </c>
      <c r="B33" s="12">
        <f t="shared" si="22"/>
        <v>0</v>
      </c>
      <c r="C33" s="8" t="str">
        <f t="shared" si="23"/>
        <v/>
      </c>
      <c r="D33" s="13">
        <f t="shared" si="24"/>
        <v>0</v>
      </c>
      <c r="E33" s="14">
        <f t="shared" si="25"/>
        <v>0</v>
      </c>
      <c r="F33" s="21" t="str">
        <f t="shared" si="26"/>
        <v/>
      </c>
      <c r="J33" s="88" t="s">
        <v>1</v>
      </c>
      <c r="K33" s="89"/>
      <c r="L33" s="60">
        <f>G22</f>
        <v>333</v>
      </c>
      <c r="M33" s="8">
        <f t="shared" si="27"/>
        <v>0.9123287671232877</v>
      </c>
      <c r="N33" s="61">
        <f>I22</f>
        <v>1445749.3680991735</v>
      </c>
      <c r="O33" s="61">
        <f>J22</f>
        <v>1725297.88</v>
      </c>
      <c r="P33" s="59">
        <f t="shared" si="28"/>
        <v>0.70844761307212767</v>
      </c>
    </row>
    <row r="34" spans="1:33" ht="30" customHeight="1" x14ac:dyDescent="0.25">
      <c r="A34" s="43" t="s">
        <v>19</v>
      </c>
      <c r="B34" s="12">
        <f t="shared" si="22"/>
        <v>0</v>
      </c>
      <c r="C34" s="8" t="str">
        <f t="shared" si="23"/>
        <v/>
      </c>
      <c r="D34" s="13">
        <f t="shared" si="24"/>
        <v>0</v>
      </c>
      <c r="E34" s="14">
        <f t="shared" si="25"/>
        <v>0</v>
      </c>
      <c r="F34" s="21" t="str">
        <f t="shared" si="26"/>
        <v/>
      </c>
      <c r="G34" s="25"/>
      <c r="J34" s="88" t="s">
        <v>2</v>
      </c>
      <c r="K34" s="89"/>
      <c r="L34" s="60">
        <f>L22</f>
        <v>32</v>
      </c>
      <c r="M34" s="8">
        <f t="shared" si="27"/>
        <v>8.7671232876712329E-2</v>
      </c>
      <c r="N34" s="61">
        <f>N22</f>
        <v>586796.59809917351</v>
      </c>
      <c r="O34" s="61">
        <f>O22</f>
        <v>710023.86880000005</v>
      </c>
      <c r="P34" s="59">
        <f t="shared" si="28"/>
        <v>0.29155238692787222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2"/>
        <v>0</v>
      </c>
      <c r="C35" s="8" t="str">
        <f t="shared" si="23"/>
        <v/>
      </c>
      <c r="D35" s="13">
        <f t="shared" si="24"/>
        <v>0</v>
      </c>
      <c r="E35" s="14">
        <f t="shared" si="25"/>
        <v>0</v>
      </c>
      <c r="F35" s="21" t="str">
        <f t="shared" si="26"/>
        <v/>
      </c>
      <c r="G35" s="25"/>
      <c r="J35" s="88" t="s">
        <v>33</v>
      </c>
      <c r="K35" s="89"/>
      <c r="L35" s="60">
        <f>Q22</f>
        <v>0</v>
      </c>
      <c r="M35" s="8" t="str">
        <f t="shared" si="27"/>
        <v/>
      </c>
      <c r="N35" s="61">
        <f>S22</f>
        <v>0</v>
      </c>
      <c r="O35" s="61">
        <f>T22</f>
        <v>0</v>
      </c>
      <c r="P35" s="59" t="str">
        <f t="shared" si="2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2"/>
        <v>0</v>
      </c>
      <c r="C36" s="8" t="str">
        <f t="shared" si="23"/>
        <v/>
      </c>
      <c r="D36" s="13">
        <f t="shared" si="24"/>
        <v>0</v>
      </c>
      <c r="E36" s="22">
        <f t="shared" si="25"/>
        <v>0</v>
      </c>
      <c r="F36" s="21" t="str">
        <f t="shared" si="26"/>
        <v/>
      </c>
      <c r="G36" s="25"/>
      <c r="J36" s="88" t="s">
        <v>5</v>
      </c>
      <c r="K36" s="89"/>
      <c r="L36" s="60">
        <f>V22</f>
        <v>0</v>
      </c>
      <c r="M36" s="8" t="str">
        <f t="shared" si="27"/>
        <v/>
      </c>
      <c r="N36" s="61">
        <f>X22</f>
        <v>0</v>
      </c>
      <c r="O36" s="61">
        <f>Y22</f>
        <v>0</v>
      </c>
      <c r="P36" s="59" t="str">
        <f t="shared" si="2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2"/>
        <v>3</v>
      </c>
      <c r="C37" s="8">
        <f t="shared" si="23"/>
        <v>8.21917808219178E-3</v>
      </c>
      <c r="D37" s="13">
        <f t="shared" si="24"/>
        <v>662460</v>
      </c>
      <c r="E37" s="22">
        <f t="shared" si="25"/>
        <v>801576.6</v>
      </c>
      <c r="F37" s="21">
        <f t="shared" si="26"/>
        <v>0.32914607706147053</v>
      </c>
      <c r="G37" s="25"/>
      <c r="J37" s="88" t="s">
        <v>4</v>
      </c>
      <c r="K37" s="89"/>
      <c r="L37" s="60">
        <f>AA22</f>
        <v>0</v>
      </c>
      <c r="M37" s="8" t="str">
        <f t="shared" si="27"/>
        <v/>
      </c>
      <c r="N37" s="61">
        <f>AC22</f>
        <v>0</v>
      </c>
      <c r="O37" s="61">
        <f>AD22</f>
        <v>0</v>
      </c>
      <c r="P37" s="59" t="str">
        <f t="shared" si="28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2"/>
        <v>207</v>
      </c>
      <c r="C38" s="8">
        <f t="shared" si="23"/>
        <v>0.56712328767123288</v>
      </c>
      <c r="D38" s="13">
        <f t="shared" si="24"/>
        <v>220176.18</v>
      </c>
      <c r="E38" s="23">
        <f t="shared" si="25"/>
        <v>242354.31</v>
      </c>
      <c r="F38" s="21">
        <f t="shared" si="26"/>
        <v>9.9516341164948563E-2</v>
      </c>
      <c r="G38" s="25"/>
      <c r="J38" s="90" t="s">
        <v>0</v>
      </c>
      <c r="K38" s="91"/>
      <c r="L38" s="84">
        <f>SUM(L32:L37)</f>
        <v>365</v>
      </c>
      <c r="M38" s="17">
        <f>SUM(M32:M37)</f>
        <v>1</v>
      </c>
      <c r="N38" s="85">
        <f>SUM(N32:N37)</f>
        <v>2032545.966198347</v>
      </c>
      <c r="O38" s="86">
        <f>SUM(O32:O37)</f>
        <v>2435321.7488000002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2"/>
        <v>146</v>
      </c>
      <c r="C39" s="8">
        <f t="shared" si="23"/>
        <v>0.4</v>
      </c>
      <c r="D39" s="13">
        <f t="shared" si="24"/>
        <v>319658.25619834708</v>
      </c>
      <c r="E39" s="23">
        <f t="shared" si="25"/>
        <v>386786.49</v>
      </c>
      <c r="F39" s="21">
        <f t="shared" si="26"/>
        <v>0.15882356825770075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22"/>
        <v>0</v>
      </c>
      <c r="C40" s="8" t="str">
        <f t="shared" si="23"/>
        <v/>
      </c>
      <c r="D40" s="13">
        <f t="shared" si="24"/>
        <v>0</v>
      </c>
      <c r="E40" s="14">
        <f t="shared" si="25"/>
        <v>0</v>
      </c>
      <c r="F40" s="21" t="str">
        <f t="shared" si="26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365</v>
      </c>
      <c r="C41" s="17">
        <f>SUM(C32:C40)</f>
        <v>1</v>
      </c>
      <c r="D41" s="18">
        <f>SUM(D32:D40)</f>
        <v>2032545.966198347</v>
      </c>
      <c r="E41" s="18">
        <f>SUM(E32:E40)</f>
        <v>2435321.7488000002</v>
      </c>
      <c r="F41" s="19">
        <f>SUM(F32:F40)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topLeftCell="A31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8554687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6" t="s">
        <v>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</row>
    <row r="11" spans="1:31" ht="30" customHeight="1" thickBot="1" x14ac:dyDescent="0.3">
      <c r="A11" s="13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6" t="s">
        <v>4</v>
      </c>
      <c r="W11" s="107"/>
      <c r="X11" s="107"/>
      <c r="Y11" s="107"/>
      <c r="Z11" s="108"/>
      <c r="AA11" s="109" t="s">
        <v>5</v>
      </c>
      <c r="AB11" s="110"/>
      <c r="AC11" s="110"/>
      <c r="AD11" s="110"/>
      <c r="AE11" s="111"/>
    </row>
    <row r="12" spans="1:31" ht="39" customHeight="1" thickBot="1" x14ac:dyDescent="0.3">
      <c r="A12" s="14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0</v>
      </c>
      <c r="C13" s="20" t="str">
        <f t="shared" ref="C13:C21" si="0">IF(B13,B13/$B$22,"")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 t="shared" ref="F13:F21" si="1">IF(E13,E13/$E$22,"")</f>
        <v/>
      </c>
      <c r="G13" s="9">
        <f>'1T'!G13+'2T'!G13+'3T'!G13+'4T'!G13</f>
        <v>25</v>
      </c>
      <c r="H13" s="20">
        <f t="shared" ref="H13:H21" si="2">IF(G13,G13/$G$22,"")</f>
        <v>2.0048115477145148E-2</v>
      </c>
      <c r="I13" s="10">
        <f>'1T'!I13+'2T'!I13+'3T'!I13+'4T'!I13</f>
        <v>1930531.54</v>
      </c>
      <c r="J13" s="10">
        <f>'1T'!J13+'2T'!J13+'3T'!J13+'4T'!J13</f>
        <v>1720770.4367999998</v>
      </c>
      <c r="K13" s="21">
        <f t="shared" ref="K13:K21" si="3">IF(J13,J13/$J$22,"")</f>
        <v>0.29701898317222891</v>
      </c>
      <c r="L13" s="9">
        <f>'1T'!L13+'2T'!L13+'3T'!L13+'4T'!L13</f>
        <v>1</v>
      </c>
      <c r="M13" s="20">
        <f t="shared" ref="M13:M21" si="4">IF(L13,L13/$L$22,"")</f>
        <v>7.1428571428571426E-3</v>
      </c>
      <c r="N13" s="10">
        <f>'1T'!N13+'2T'!N13+'3T'!N13+'4T'!N13</f>
        <v>57597.279999999999</v>
      </c>
      <c r="O13" s="10">
        <f>'1T'!O13+'2T'!O13+'3T'!O13+'4T'!O13</f>
        <v>69692.708799999993</v>
      </c>
      <c r="P13" s="21">
        <f t="shared" ref="P13:P21" si="5">IF(O13,O13/$O$22,"")</f>
        <v>8.9141593182139225E-2</v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9</v>
      </c>
      <c r="H18" s="20">
        <f t="shared" si="2"/>
        <v>7.2173215717722533E-3</v>
      </c>
      <c r="I18" s="13">
        <f>'1T'!I18+'2T'!I18+'3T'!I18+'4T'!I18</f>
        <v>860371.28</v>
      </c>
      <c r="J18" s="13">
        <f>'1T'!J18+'2T'!J18+'3T'!J18+'4T'!J18</f>
        <v>1041049.2499999999</v>
      </c>
      <c r="K18" s="21">
        <f t="shared" si="3"/>
        <v>0.17969357390996962</v>
      </c>
      <c r="L18" s="9">
        <f>'1T'!L18+'2T'!L18+'3T'!L18+'4T'!L18</f>
        <v>1</v>
      </c>
      <c r="M18" s="20">
        <f t="shared" si="4"/>
        <v>7.1428571428571426E-3</v>
      </c>
      <c r="N18" s="13">
        <f>'1T'!N18+'2T'!N18+'3T'!N18+'4T'!N18</f>
        <v>500000</v>
      </c>
      <c r="O18" s="13">
        <f>'1T'!O18+'2T'!O18+'3T'!O18+'4T'!O18</f>
        <v>605000</v>
      </c>
      <c r="P18" s="21">
        <f t="shared" si="5"/>
        <v>0.77383509414107077</v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518</v>
      </c>
      <c r="H19" s="20">
        <f t="shared" si="2"/>
        <v>0.4153969526864475</v>
      </c>
      <c r="I19" s="13">
        <f>'1T'!I19+'2T'!I19+'3T'!I19+'4T'!I19</f>
        <v>543598.65999999992</v>
      </c>
      <c r="J19" s="13">
        <f>'1T'!J19+'2T'!J19+'3T'!J19+'4T'!J19</f>
        <v>596055.64</v>
      </c>
      <c r="K19" s="21">
        <f t="shared" si="3"/>
        <v>0.10288405490978862</v>
      </c>
      <c r="L19" s="9">
        <f>'1T'!L19+'2T'!L19+'3T'!L19+'4T'!L19</f>
        <v>112</v>
      </c>
      <c r="M19" s="20">
        <f t="shared" si="4"/>
        <v>0.8</v>
      </c>
      <c r="N19" s="13">
        <f>'1T'!N19+'2T'!N19+'3T'!N19+'4T'!N19</f>
        <v>40944.187933884299</v>
      </c>
      <c r="O19" s="13">
        <f>'1T'!O19+'2T'!O19+'3T'!O19+'4T'!O19</f>
        <v>49542.46</v>
      </c>
      <c r="P19" s="21">
        <f t="shared" si="5"/>
        <v>6.3368089583603696E-2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695</v>
      </c>
      <c r="H20" s="20">
        <f t="shared" si="2"/>
        <v>0.55733761026463513</v>
      </c>
      <c r="I20" s="13">
        <f>'1T'!I20+'2T'!I20+'3T'!I20+'4T'!I20</f>
        <v>2012887.7952066115</v>
      </c>
      <c r="J20" s="13">
        <f>'1T'!J20+'2T'!J20+'3T'!J20+'4T'!J20</f>
        <v>2435594.23</v>
      </c>
      <c r="K20" s="21">
        <f t="shared" si="3"/>
        <v>0.42040338800801269</v>
      </c>
      <c r="L20" s="9">
        <f>'1T'!L20+'2T'!L20+'3T'!L20+'4T'!L20</f>
        <v>26</v>
      </c>
      <c r="M20" s="20">
        <f t="shared" si="4"/>
        <v>0.18571428571428572</v>
      </c>
      <c r="N20" s="13">
        <f>'1T'!N20+'2T'!N20+'3T'!N20+'4T'!N20</f>
        <v>47591.032314049589</v>
      </c>
      <c r="O20" s="13">
        <f>'1T'!O20+'2T'!O20+'3T'!O20+'4T'!O20</f>
        <v>57585.149999999994</v>
      </c>
      <c r="P20" s="21">
        <f t="shared" si="5"/>
        <v>7.3655223093186242E-2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25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1247</v>
      </c>
      <c r="H22" s="17">
        <f t="shared" si="12"/>
        <v>1</v>
      </c>
      <c r="I22" s="18">
        <f t="shared" si="12"/>
        <v>5347389.2752066124</v>
      </c>
      <c r="J22" s="18">
        <f t="shared" si="12"/>
        <v>5793469.5568000004</v>
      </c>
      <c r="K22" s="19">
        <f t="shared" si="12"/>
        <v>0.99999999999999978</v>
      </c>
      <c r="L22" s="16">
        <f t="shared" si="12"/>
        <v>140</v>
      </c>
      <c r="M22" s="17">
        <f t="shared" si="12"/>
        <v>1</v>
      </c>
      <c r="N22" s="18">
        <f t="shared" si="12"/>
        <v>646132.5002479339</v>
      </c>
      <c r="O22" s="18">
        <f t="shared" si="12"/>
        <v>781820.31880000001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45" customHeight="1" x14ac:dyDescent="0.25">
      <c r="B23" s="26"/>
      <c r="H23" s="26"/>
      <c r="N23" s="26"/>
    </row>
    <row r="24" spans="1:31" s="48" customFormat="1" ht="48" customHeight="1" x14ac:dyDescent="0.25">
      <c r="A24" s="135" t="s">
        <v>50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thickBo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25">
      <c r="A28" s="141" t="s">
        <v>10</v>
      </c>
      <c r="B28" s="144" t="s">
        <v>17</v>
      </c>
      <c r="C28" s="145"/>
      <c r="D28" s="145"/>
      <c r="E28" s="145"/>
      <c r="F28" s="146"/>
      <c r="G28" s="25"/>
      <c r="H28" s="54"/>
      <c r="I28" s="54"/>
      <c r="J28" s="150" t="s">
        <v>15</v>
      </c>
      <c r="K28" s="151"/>
      <c r="L28" s="144" t="s">
        <v>16</v>
      </c>
      <c r="M28" s="145"/>
      <c r="N28" s="145"/>
      <c r="O28" s="145"/>
      <c r="P28" s="146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">
      <c r="A29" s="142"/>
      <c r="B29" s="147"/>
      <c r="C29" s="148"/>
      <c r="D29" s="148"/>
      <c r="E29" s="148"/>
      <c r="F29" s="149"/>
      <c r="G29" s="25"/>
      <c r="J29" s="152"/>
      <c r="K29" s="153"/>
      <c r="L29" s="156"/>
      <c r="M29" s="157"/>
      <c r="N29" s="157"/>
      <c r="O29" s="157"/>
      <c r="P29" s="158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39.950000000000003" customHeight="1" thickBot="1" x14ac:dyDescent="0.3">
      <c r="A30" s="143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54"/>
      <c r="K30" s="155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x14ac:dyDescent="0.25">
      <c r="A31" s="41" t="s">
        <v>25</v>
      </c>
      <c r="B31" s="9">
        <f t="shared" ref="B31:B38" si="13">B13+G13+L13+Q13+V13+AA13</f>
        <v>26</v>
      </c>
      <c r="C31" s="8">
        <f t="shared" ref="C31:C37" si="14">IF(B31,B31/$B$40,"")</f>
        <v>1.8745493871665464E-2</v>
      </c>
      <c r="D31" s="10">
        <f t="shared" ref="D31:E38" si="15">D13+I13+N13+S13+X13+AC13</f>
        <v>1988128.82</v>
      </c>
      <c r="E31" s="11">
        <f t="shared" si="15"/>
        <v>1790463.1455999997</v>
      </c>
      <c r="F31" s="21">
        <f t="shared" ref="F31:F37" si="16">IF(E31,E31/$E$40,"")</f>
        <v>0.27230178128635263</v>
      </c>
      <c r="J31" s="92" t="s">
        <v>3</v>
      </c>
      <c r="K31" s="93"/>
      <c r="L31" s="57">
        <f>B22</f>
        <v>0</v>
      </c>
      <c r="M31" s="8" t="str">
        <f t="shared" ref="M31:M36" si="17">IF(L31,L31/$L$37,"")</f>
        <v/>
      </c>
      <c r="N31" s="58">
        <f>D22</f>
        <v>0</v>
      </c>
      <c r="O31" s="58">
        <f>E22</f>
        <v>0</v>
      </c>
      <c r="P31" s="59" t="str">
        <f t="shared" ref="P31:P36" si="18">IF(O31,O31/$O$37,"")</f>
        <v/>
      </c>
    </row>
    <row r="32" spans="1:31" s="25" customFormat="1" ht="30" customHeight="1" x14ac:dyDescent="0.25">
      <c r="A32" s="43" t="s">
        <v>18</v>
      </c>
      <c r="B32" s="12">
        <f t="shared" si="13"/>
        <v>0</v>
      </c>
      <c r="C32" s="8" t="str">
        <f t="shared" si="14"/>
        <v/>
      </c>
      <c r="D32" s="13">
        <f t="shared" si="15"/>
        <v>0</v>
      </c>
      <c r="E32" s="14">
        <f t="shared" si="15"/>
        <v>0</v>
      </c>
      <c r="F32" s="21" t="str">
        <f t="shared" si="16"/>
        <v/>
      </c>
      <c r="J32" s="88" t="s">
        <v>1</v>
      </c>
      <c r="K32" s="89"/>
      <c r="L32" s="60">
        <f>G22</f>
        <v>1247</v>
      </c>
      <c r="M32" s="8">
        <f t="shared" si="17"/>
        <v>0.89906272530641673</v>
      </c>
      <c r="N32" s="61">
        <f>I22</f>
        <v>5347389.2752066124</v>
      </c>
      <c r="O32" s="61">
        <f>J22</f>
        <v>5793469.5568000004</v>
      </c>
      <c r="P32" s="59">
        <f t="shared" si="18"/>
        <v>0.88109720885443721</v>
      </c>
    </row>
    <row r="33" spans="1:33" s="25" customFormat="1" ht="30" customHeight="1" x14ac:dyDescent="0.25">
      <c r="A33" s="43" t="s">
        <v>19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5"/>
        <v>0</v>
      </c>
      <c r="F33" s="21" t="str">
        <f t="shared" si="16"/>
        <v/>
      </c>
      <c r="J33" s="88" t="s">
        <v>2</v>
      </c>
      <c r="K33" s="89"/>
      <c r="L33" s="60">
        <f>L22</f>
        <v>140</v>
      </c>
      <c r="M33" s="8">
        <f t="shared" si="17"/>
        <v>0.10093727469358327</v>
      </c>
      <c r="N33" s="61">
        <f>N22</f>
        <v>646132.5002479339</v>
      </c>
      <c r="O33" s="61">
        <f>O22</f>
        <v>781820.31880000001</v>
      </c>
      <c r="P33" s="59">
        <f t="shared" si="18"/>
        <v>0.11890279114556272</v>
      </c>
    </row>
    <row r="34" spans="1:33" ht="30" customHeight="1" x14ac:dyDescent="0.25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88" t="s">
        <v>33</v>
      </c>
      <c r="K34" s="89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88" t="s">
        <v>5</v>
      </c>
      <c r="K35" s="89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4" t="s">
        <v>32</v>
      </c>
      <c r="B36" s="15">
        <f t="shared" si="13"/>
        <v>10</v>
      </c>
      <c r="C36" s="8">
        <f t="shared" si="14"/>
        <v>7.2098053352559477E-3</v>
      </c>
      <c r="D36" s="13">
        <f t="shared" si="15"/>
        <v>1360371.28</v>
      </c>
      <c r="E36" s="22">
        <f t="shared" si="15"/>
        <v>1646049.25</v>
      </c>
      <c r="F36" s="21">
        <f t="shared" si="16"/>
        <v>0.25033865900091545</v>
      </c>
      <c r="G36" s="25"/>
      <c r="H36" s="25"/>
      <c r="I36" s="25"/>
      <c r="J36" s="88" t="s">
        <v>4</v>
      </c>
      <c r="K36" s="89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">
      <c r="A37" s="44" t="s">
        <v>28</v>
      </c>
      <c r="B37" s="12">
        <f t="shared" si="13"/>
        <v>630</v>
      </c>
      <c r="C37" s="8">
        <f t="shared" si="14"/>
        <v>0.4542177361211247</v>
      </c>
      <c r="D37" s="13">
        <f t="shared" si="15"/>
        <v>584542.84793388424</v>
      </c>
      <c r="E37" s="23">
        <f t="shared" si="15"/>
        <v>645598.1</v>
      </c>
      <c r="F37" s="21">
        <f t="shared" si="16"/>
        <v>9.8185496337693981E-2</v>
      </c>
      <c r="G37" s="25"/>
      <c r="H37" s="25"/>
      <c r="I37" s="25"/>
      <c r="J37" s="90" t="s">
        <v>0</v>
      </c>
      <c r="K37" s="91"/>
      <c r="L37" s="84">
        <f>SUM(L31:L36)</f>
        <v>1387</v>
      </c>
      <c r="M37" s="17">
        <f>SUM(M31:M36)</f>
        <v>1</v>
      </c>
      <c r="N37" s="85">
        <f>SUM(N31:N36)</f>
        <v>5993521.7754545463</v>
      </c>
      <c r="O37" s="86">
        <f>SUM(O31:O36)</f>
        <v>6575289.8756000008</v>
      </c>
      <c r="P37" s="87">
        <f>SUM(P31:P36)</f>
        <v>0.99999999999999989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5" t="s">
        <v>29</v>
      </c>
      <c r="B38" s="12">
        <f t="shared" si="13"/>
        <v>721</v>
      </c>
      <c r="C38" s="8">
        <f>IF(B38,B38/$B$40,"")</f>
        <v>0.51982696467195388</v>
      </c>
      <c r="D38" s="13">
        <f t="shared" si="15"/>
        <v>2060478.8275206611</v>
      </c>
      <c r="E38" s="23">
        <f t="shared" si="15"/>
        <v>2493179.38</v>
      </c>
      <c r="F38" s="21">
        <f>IF(E38,E38/$E$40,"")</f>
        <v>0.37917406337503801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">
      <c r="A40" s="64" t="s">
        <v>0</v>
      </c>
      <c r="B40" s="16">
        <f>SUM(B31:B39)</f>
        <v>1387</v>
      </c>
      <c r="C40" s="17">
        <f>SUM(C31:C39)</f>
        <v>1</v>
      </c>
      <c r="D40" s="18">
        <f>SUM(D31:D39)</f>
        <v>5993521.7754545454</v>
      </c>
      <c r="E40" s="18">
        <f>SUM(E31:E39)</f>
        <v>6575289.875599999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25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25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25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7:K37"/>
    <mergeCell ref="J31:K31"/>
    <mergeCell ref="J32:K32"/>
    <mergeCell ref="J33:K33"/>
    <mergeCell ref="J34:K34"/>
    <mergeCell ref="J36:K36"/>
    <mergeCell ref="J35:K35"/>
    <mergeCell ref="A24:Q24"/>
    <mergeCell ref="A25:H25"/>
    <mergeCell ref="A28:A30"/>
    <mergeCell ref="B28:F29"/>
    <mergeCell ref="J28:K30"/>
    <mergeCell ref="L28:P29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'1T'!Área_de_impresión</vt:lpstr>
      <vt:lpstr>'2019 - CONTRACTACIÓ ANUAL'!Área_de_impresión</vt:lpstr>
      <vt:lpstr>'2T'!Área_de_impresión</vt:lpstr>
      <vt:lpstr>'3T'!Área_de_impresión</vt:lpstr>
      <vt:lpstr>'4T'!Área_de_impresión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2019-03-28T18:40:15Z</cp:lastPrinted>
  <dcterms:created xsi:type="dcterms:W3CDTF">2016-02-03T12:33:15Z</dcterms:created>
  <dcterms:modified xsi:type="dcterms:W3CDTF">2020-03-25T11:40:28Z</dcterms:modified>
</cp:coreProperties>
</file>