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05" windowHeight="9059" tabRatio="649" activeTab="4"/>
  </bookViews>
  <sheets>
    <sheet name="CONTRACTACIO 1r TR 2019" sheetId="9" r:id="rId1"/>
    <sheet name="CONTRACTACIO 2n TR 2019 " sheetId="10" r:id="rId2"/>
    <sheet name="CONTRACTACIO 3r TR 2019 " sheetId="11" r:id="rId3"/>
    <sheet name="CONTRACTACIO 4t TR 2019 " sheetId="12" r:id="rId4"/>
    <sheet name="2019 - CONTRACTACIÓ ANUAL" sheetId="13" r:id="rId5"/>
  </sheets>
  <definedNames>
    <definedName name="_xlnm.Print_Area" localSheetId="4">'2019 - CONTRACTACIÓ ANUAL'!$A$1:$AE$43</definedName>
    <definedName name="_xlnm.Print_Area" localSheetId="0">'CONTRACTACIO 1r TR 2019'!$A$1:$AE$41</definedName>
    <definedName name="_xlnm.Print_Area" localSheetId="1">'CONTRACTACIO 2n TR 2019 '!$A$1:$AE$41</definedName>
    <definedName name="_xlnm.Print_Area" localSheetId="2">'CONTRACTACIO 3r TR 2019 '!$A$1:$AE$41</definedName>
    <definedName name="_xlnm.Print_Area" localSheetId="3">'CONTRACTACIO 4t TR 2019 '!$A$1:$AE$41</definedName>
  </definedNames>
  <calcPr calcId="145621"/>
</workbook>
</file>

<file path=xl/calcChain.xml><?xml version="1.0" encoding="utf-8"?>
<calcChain xmlns="http://schemas.openxmlformats.org/spreadsheetml/2006/main">
  <c r="J20" i="12" l="1"/>
  <c r="J20" i="9" l="1"/>
  <c r="I20" i="9"/>
  <c r="J20" i="10" l="1"/>
  <c r="I20" i="10"/>
  <c r="I20" i="11" l="1"/>
  <c r="G20" i="10"/>
  <c r="G20" i="9"/>
  <c r="AD21" i="13" l="1"/>
  <c r="AE21" i="13" s="1"/>
  <c r="AC21" i="13"/>
  <c r="AB21" i="13"/>
  <c r="AA21" i="13"/>
  <c r="Y21" i="13"/>
  <c r="Z21" i="13" s="1"/>
  <c r="X21" i="13"/>
  <c r="V21" i="13"/>
  <c r="W21" i="13" s="1"/>
  <c r="T21" i="13"/>
  <c r="U21" i="13" s="1"/>
  <c r="S21" i="13"/>
  <c r="Q21" i="13"/>
  <c r="R21" i="13" s="1"/>
  <c r="P21" i="13"/>
  <c r="O21" i="13"/>
  <c r="N21" i="13"/>
  <c r="L21" i="13"/>
  <c r="B39" i="13" s="1"/>
  <c r="C39" i="13" s="1"/>
  <c r="J21" i="13"/>
  <c r="K21" i="13" s="1"/>
  <c r="I21" i="13"/>
  <c r="H21" i="13"/>
  <c r="G21" i="13"/>
  <c r="E21" i="13"/>
  <c r="F21" i="13" s="1"/>
  <c r="D21" i="13"/>
  <c r="D39" i="13" s="1"/>
  <c r="B21" i="13"/>
  <c r="C21" i="13" s="1"/>
  <c r="AD20" i="13"/>
  <c r="AE20" i="13" s="1"/>
  <c r="AC20" i="13"/>
  <c r="AA20" i="13"/>
  <c r="AB20" i="13" s="1"/>
  <c r="Z20" i="13"/>
  <c r="Y20" i="13"/>
  <c r="X20" i="13"/>
  <c r="V20" i="13"/>
  <c r="W20" i="13" s="1"/>
  <c r="T20" i="13"/>
  <c r="U20" i="13" s="1"/>
  <c r="S20" i="13"/>
  <c r="R20" i="13"/>
  <c r="Q20" i="13"/>
  <c r="L20" i="13"/>
  <c r="E20" i="13"/>
  <c r="B20" i="13"/>
  <c r="AD19" i="13"/>
  <c r="AE19" i="13" s="1"/>
  <c r="AC19" i="13"/>
  <c r="AB19" i="13"/>
  <c r="AA19" i="13"/>
  <c r="Y19" i="13"/>
  <c r="Z19" i="13" s="1"/>
  <c r="X19" i="13"/>
  <c r="V19" i="13"/>
  <c r="W19" i="13" s="1"/>
  <c r="T19" i="13"/>
  <c r="U19" i="13" s="1"/>
  <c r="S19" i="13"/>
  <c r="Q19" i="13"/>
  <c r="R19" i="13" s="1"/>
  <c r="O19" i="13"/>
  <c r="N19" i="13"/>
  <c r="L19" i="13"/>
  <c r="G19" i="13"/>
  <c r="E19" i="13"/>
  <c r="D19" i="13"/>
  <c r="B19" i="13"/>
  <c r="AD18" i="13"/>
  <c r="AE18" i="13" s="1"/>
  <c r="AC18" i="13"/>
  <c r="AA18" i="13"/>
  <c r="AB18" i="13" s="1"/>
  <c r="Z18" i="13"/>
  <c r="Y18" i="13"/>
  <c r="X18" i="13"/>
  <c r="V18" i="13"/>
  <c r="W18" i="13" s="1"/>
  <c r="T18" i="13"/>
  <c r="U18" i="13" s="1"/>
  <c r="S18" i="13"/>
  <c r="R18" i="13"/>
  <c r="Q18" i="13"/>
  <c r="O18" i="13"/>
  <c r="P18" i="13" s="1"/>
  <c r="N18" i="13"/>
  <c r="L18" i="13"/>
  <c r="M18" i="13" s="1"/>
  <c r="F18" i="13"/>
  <c r="E18" i="13"/>
  <c r="D18" i="13"/>
  <c r="B18" i="13"/>
  <c r="C18" i="13" s="1"/>
  <c r="AD17" i="13"/>
  <c r="AE17" i="13" s="1"/>
  <c r="AC17" i="13"/>
  <c r="AB17" i="13"/>
  <c r="AA17" i="13"/>
  <c r="Y17" i="13"/>
  <c r="Z17" i="13" s="1"/>
  <c r="X17" i="13"/>
  <c r="V17" i="13"/>
  <c r="W17" i="13" s="1"/>
  <c r="T17" i="13"/>
  <c r="U17" i="13" s="1"/>
  <c r="S17" i="13"/>
  <c r="Q17" i="13"/>
  <c r="R17" i="13" s="1"/>
  <c r="P17" i="13"/>
  <c r="O17" i="13"/>
  <c r="N17" i="13"/>
  <c r="L17" i="13"/>
  <c r="M17" i="13" s="1"/>
  <c r="J17" i="13"/>
  <c r="K17" i="13" s="1"/>
  <c r="I17" i="13"/>
  <c r="H17" i="13"/>
  <c r="G17" i="13"/>
  <c r="E17" i="13"/>
  <c r="F17" i="13" s="1"/>
  <c r="D17" i="13"/>
  <c r="D35" i="13" s="1"/>
  <c r="B17" i="13"/>
  <c r="B35" i="13" s="1"/>
  <c r="C35" i="13" s="1"/>
  <c r="AD16" i="13"/>
  <c r="AE16" i="13" s="1"/>
  <c r="AC16" i="13"/>
  <c r="AA16" i="13"/>
  <c r="AB16" i="13" s="1"/>
  <c r="Z16" i="13"/>
  <c r="Y16" i="13"/>
  <c r="X16" i="13"/>
  <c r="V16" i="13"/>
  <c r="W16" i="13" s="1"/>
  <c r="T16" i="13"/>
  <c r="U16" i="13" s="1"/>
  <c r="S16" i="13"/>
  <c r="R16" i="13"/>
  <c r="Q16" i="13"/>
  <c r="O16" i="13"/>
  <c r="P16" i="13" s="1"/>
  <c r="N16" i="13"/>
  <c r="L16" i="13"/>
  <c r="M16" i="13" s="1"/>
  <c r="J16" i="13"/>
  <c r="K16" i="13" s="1"/>
  <c r="I16" i="13"/>
  <c r="G16" i="13"/>
  <c r="H16" i="13" s="1"/>
  <c r="F16" i="13"/>
  <c r="E16" i="13"/>
  <c r="E34" i="13" s="1"/>
  <c r="F34" i="13" s="1"/>
  <c r="D16" i="13"/>
  <c r="D34" i="13" s="1"/>
  <c r="B16" i="13"/>
  <c r="C16" i="13" s="1"/>
  <c r="AD15" i="13"/>
  <c r="AE15" i="13" s="1"/>
  <c r="AC15" i="13"/>
  <c r="AB15" i="13"/>
  <c r="AA15" i="13"/>
  <c r="Y15" i="13"/>
  <c r="Z15" i="13" s="1"/>
  <c r="X15" i="13"/>
  <c r="V15" i="13"/>
  <c r="W15" i="13" s="1"/>
  <c r="T15" i="13"/>
  <c r="U15" i="13" s="1"/>
  <c r="S15" i="13"/>
  <c r="Q15" i="13"/>
  <c r="R15" i="13" s="1"/>
  <c r="P15" i="13"/>
  <c r="O15" i="13"/>
  <c r="N15" i="13"/>
  <c r="L15" i="13"/>
  <c r="M15" i="13" s="1"/>
  <c r="J15" i="13"/>
  <c r="K15" i="13" s="1"/>
  <c r="I15" i="13"/>
  <c r="H15" i="13"/>
  <c r="G15" i="13"/>
  <c r="E15" i="13"/>
  <c r="F15" i="13" s="1"/>
  <c r="D15" i="13"/>
  <c r="D33" i="13" s="1"/>
  <c r="B15" i="13"/>
  <c r="B33" i="13" s="1"/>
  <c r="C33" i="13" s="1"/>
  <c r="AD14" i="13"/>
  <c r="AE14" i="13" s="1"/>
  <c r="AC14" i="13"/>
  <c r="AA14" i="13"/>
  <c r="AB14" i="13" s="1"/>
  <c r="Z14" i="13"/>
  <c r="Y14" i="13"/>
  <c r="X14" i="13"/>
  <c r="V14" i="13"/>
  <c r="W14" i="13" s="1"/>
  <c r="T14" i="13"/>
  <c r="U14" i="13" s="1"/>
  <c r="S14" i="13"/>
  <c r="S22" i="13" s="1"/>
  <c r="N34" i="13" s="1"/>
  <c r="R14" i="13"/>
  <c r="Q14" i="13"/>
  <c r="O14" i="13"/>
  <c r="P14" i="13" s="1"/>
  <c r="N14" i="13"/>
  <c r="L14" i="13"/>
  <c r="M14" i="13" s="1"/>
  <c r="J14" i="13"/>
  <c r="I14" i="13"/>
  <c r="G14" i="13"/>
  <c r="F14" i="13"/>
  <c r="E14" i="13"/>
  <c r="E32" i="13" s="1"/>
  <c r="D14" i="13"/>
  <c r="B14" i="13"/>
  <c r="AD13" i="13"/>
  <c r="AD22" i="13" s="1"/>
  <c r="O35" i="13" s="1"/>
  <c r="P35" i="13" s="1"/>
  <c r="AC13" i="13"/>
  <c r="AC22" i="13" s="1"/>
  <c r="N35" i="13" s="1"/>
  <c r="AB13" i="13"/>
  <c r="AA13" i="13"/>
  <c r="Y13" i="13"/>
  <c r="Z13" i="13" s="1"/>
  <c r="Z22" i="13" s="1"/>
  <c r="X13" i="13"/>
  <c r="X22" i="13" s="1"/>
  <c r="N36" i="13" s="1"/>
  <c r="V13" i="13"/>
  <c r="V22" i="13" s="1"/>
  <c r="L36" i="13" s="1"/>
  <c r="M36" i="13" s="1"/>
  <c r="T13" i="13"/>
  <c r="S13" i="13"/>
  <c r="Q13" i="13"/>
  <c r="R13" i="13" s="1"/>
  <c r="P13" i="13"/>
  <c r="O13" i="13"/>
  <c r="N13" i="13"/>
  <c r="L13" i="13"/>
  <c r="E13" i="13"/>
  <c r="D13" i="13"/>
  <c r="B13" i="13"/>
  <c r="F40" i="12"/>
  <c r="E40" i="12"/>
  <c r="D40" i="12"/>
  <c r="B40" i="12"/>
  <c r="C40" i="12" s="1"/>
  <c r="E39" i="12"/>
  <c r="D39" i="12"/>
  <c r="B39" i="12"/>
  <c r="E38" i="12"/>
  <c r="D38" i="12"/>
  <c r="B38" i="12"/>
  <c r="P37" i="12"/>
  <c r="D37" i="12"/>
  <c r="O36" i="12"/>
  <c r="P36" i="12" s="1"/>
  <c r="N36" i="12"/>
  <c r="L36" i="12"/>
  <c r="M36" i="12" s="1"/>
  <c r="E36" i="12"/>
  <c r="F36" i="12" s="1"/>
  <c r="D36" i="12"/>
  <c r="B36" i="12"/>
  <c r="C36" i="12" s="1"/>
  <c r="L35" i="12"/>
  <c r="M35" i="12" s="1"/>
  <c r="E35" i="12"/>
  <c r="F35" i="12" s="1"/>
  <c r="D35" i="12"/>
  <c r="C35" i="12"/>
  <c r="B35" i="12"/>
  <c r="N34" i="12"/>
  <c r="E34" i="12"/>
  <c r="D34" i="12"/>
  <c r="B34" i="12"/>
  <c r="C34" i="12" s="1"/>
  <c r="E33" i="12"/>
  <c r="F33" i="12" s="1"/>
  <c r="D33" i="12"/>
  <c r="C33" i="12"/>
  <c r="B33" i="12"/>
  <c r="O32" i="12"/>
  <c r="E32" i="12"/>
  <c r="AD22" i="12"/>
  <c r="O37" i="12" s="1"/>
  <c r="AC22" i="12"/>
  <c r="N37" i="12" s="1"/>
  <c r="AA22" i="12"/>
  <c r="L37" i="12" s="1"/>
  <c r="M37" i="12" s="1"/>
  <c r="Y22" i="12"/>
  <c r="X22" i="12"/>
  <c r="V22" i="12"/>
  <c r="T22" i="12"/>
  <c r="O35" i="12" s="1"/>
  <c r="P35" i="12" s="1"/>
  <c r="S22" i="12"/>
  <c r="N35" i="12" s="1"/>
  <c r="Q22" i="12"/>
  <c r="O22" i="12"/>
  <c r="O34" i="12" s="1"/>
  <c r="N22" i="12"/>
  <c r="L22" i="12"/>
  <c r="E22" i="12"/>
  <c r="F19" i="12" s="1"/>
  <c r="D22" i="12"/>
  <c r="N32" i="12" s="1"/>
  <c r="B22" i="12"/>
  <c r="L32" i="12" s="1"/>
  <c r="AE21" i="12"/>
  <c r="AB21" i="12"/>
  <c r="Z21" i="12"/>
  <c r="W21" i="12"/>
  <c r="U21" i="12"/>
  <c r="R21" i="12"/>
  <c r="P21" i="12"/>
  <c r="M21" i="12"/>
  <c r="K21" i="12"/>
  <c r="H21" i="12"/>
  <c r="F21" i="12"/>
  <c r="C21" i="12"/>
  <c r="AE20" i="12"/>
  <c r="AB20" i="12"/>
  <c r="Z20" i="12"/>
  <c r="W20" i="12"/>
  <c r="U20" i="12"/>
  <c r="R20" i="12"/>
  <c r="P20" i="12"/>
  <c r="D20" i="12"/>
  <c r="D20" i="13" s="1"/>
  <c r="C20" i="12"/>
  <c r="AE19" i="12"/>
  <c r="AB19" i="12"/>
  <c r="Z19" i="12"/>
  <c r="W19" i="12"/>
  <c r="U19" i="12"/>
  <c r="R19" i="12"/>
  <c r="P19" i="12"/>
  <c r="M19" i="12"/>
  <c r="C19" i="12"/>
  <c r="AE18" i="12"/>
  <c r="AB18" i="12"/>
  <c r="AB22" i="12" s="1"/>
  <c r="Z18" i="12"/>
  <c r="W18" i="12"/>
  <c r="W22" i="12" s="1"/>
  <c r="U18" i="12"/>
  <c r="R18" i="12"/>
  <c r="P18" i="12"/>
  <c r="M18" i="12"/>
  <c r="J18" i="12"/>
  <c r="E37" i="12" s="1"/>
  <c r="I18" i="12"/>
  <c r="G18" i="12"/>
  <c r="B37" i="12" s="1"/>
  <c r="F18" i="12"/>
  <c r="C18" i="12"/>
  <c r="AE17" i="12"/>
  <c r="AB17" i="12"/>
  <c r="Z17" i="12"/>
  <c r="W17" i="12"/>
  <c r="U17" i="12"/>
  <c r="R17" i="12"/>
  <c r="K17" i="12"/>
  <c r="H17" i="12"/>
  <c r="F17" i="12"/>
  <c r="C17" i="12"/>
  <c r="AE16" i="12"/>
  <c r="AB16" i="12"/>
  <c r="Z16" i="12"/>
  <c r="W16" i="12"/>
  <c r="U16" i="12"/>
  <c r="R16" i="12"/>
  <c r="P16" i="12"/>
  <c r="M16" i="12"/>
  <c r="K16" i="12"/>
  <c r="H16" i="12"/>
  <c r="F16" i="12"/>
  <c r="C16" i="12"/>
  <c r="AE15" i="12"/>
  <c r="AB15" i="12"/>
  <c r="Z15" i="12"/>
  <c r="W15" i="12"/>
  <c r="U15" i="12"/>
  <c r="R15" i="12"/>
  <c r="P15" i="12"/>
  <c r="M15" i="12"/>
  <c r="K15" i="12"/>
  <c r="H15" i="12"/>
  <c r="F15" i="12"/>
  <c r="C15" i="12"/>
  <c r="AE14" i="12"/>
  <c r="AB14" i="12"/>
  <c r="Z14" i="12"/>
  <c r="W14" i="12"/>
  <c r="U14" i="12"/>
  <c r="R14" i="12"/>
  <c r="P14" i="12"/>
  <c r="M14" i="12"/>
  <c r="K14" i="12"/>
  <c r="H14" i="12"/>
  <c r="F14" i="12"/>
  <c r="C14" i="12"/>
  <c r="AE13" i="12"/>
  <c r="AE22" i="12" s="1"/>
  <c r="AB13" i="12"/>
  <c r="Z13" i="12"/>
  <c r="Z22" i="12" s="1"/>
  <c r="W13" i="12"/>
  <c r="U13" i="12"/>
  <c r="U22" i="12" s="1"/>
  <c r="R13" i="12"/>
  <c r="R22" i="12" s="1"/>
  <c r="P13" i="12"/>
  <c r="P22" i="12" s="1"/>
  <c r="M13" i="12"/>
  <c r="J13" i="12"/>
  <c r="J22" i="12" s="1"/>
  <c r="O33" i="12" s="1"/>
  <c r="I13" i="12"/>
  <c r="G13" i="12"/>
  <c r="G13" i="13" s="1"/>
  <c r="F13" i="12"/>
  <c r="C13" i="12"/>
  <c r="F40" i="11"/>
  <c r="E40" i="11"/>
  <c r="D40" i="11"/>
  <c r="C40" i="11"/>
  <c r="B40" i="11"/>
  <c r="B39" i="11"/>
  <c r="E38" i="11"/>
  <c r="B38" i="11"/>
  <c r="P37" i="11"/>
  <c r="L36" i="11"/>
  <c r="M36" i="11" s="1"/>
  <c r="E36" i="11"/>
  <c r="F36" i="11" s="1"/>
  <c r="D36" i="11"/>
  <c r="C36" i="11"/>
  <c r="B36" i="11"/>
  <c r="E35" i="11"/>
  <c r="F35" i="11" s="1"/>
  <c r="D35" i="11"/>
  <c r="C35" i="11"/>
  <c r="B35" i="11"/>
  <c r="N34" i="11"/>
  <c r="E34" i="11"/>
  <c r="F34" i="11" s="1"/>
  <c r="D34" i="11"/>
  <c r="C34" i="11"/>
  <c r="B34" i="11"/>
  <c r="E33" i="11"/>
  <c r="F33" i="11" s="1"/>
  <c r="D33" i="11"/>
  <c r="C33" i="11"/>
  <c r="B33" i="11"/>
  <c r="N32" i="11"/>
  <c r="L32" i="11"/>
  <c r="E32" i="11"/>
  <c r="D32" i="11"/>
  <c r="B32" i="11"/>
  <c r="AD22" i="11"/>
  <c r="O37" i="11" s="1"/>
  <c r="AC22" i="11"/>
  <c r="N37" i="11" s="1"/>
  <c r="AA22" i="11"/>
  <c r="L37" i="11" s="1"/>
  <c r="M37" i="11" s="1"/>
  <c r="Y22" i="11"/>
  <c r="O36" i="11" s="1"/>
  <c r="P36" i="11" s="1"/>
  <c r="X22" i="11"/>
  <c r="N36" i="11" s="1"/>
  <c r="V22" i="11"/>
  <c r="T22" i="11"/>
  <c r="O35" i="11" s="1"/>
  <c r="P35" i="11" s="1"/>
  <c r="S22" i="11"/>
  <c r="N35" i="11" s="1"/>
  <c r="Q22" i="11"/>
  <c r="L35" i="11" s="1"/>
  <c r="M35" i="11" s="1"/>
  <c r="O22" i="11"/>
  <c r="O34" i="11" s="1"/>
  <c r="N22" i="11"/>
  <c r="L22" i="11"/>
  <c r="L34" i="11" s="1"/>
  <c r="E22" i="11"/>
  <c r="O32" i="11" s="1"/>
  <c r="D22" i="11"/>
  <c r="B22" i="11"/>
  <c r="AE21" i="11"/>
  <c r="AB21" i="11"/>
  <c r="Z21" i="11"/>
  <c r="W21" i="11"/>
  <c r="U21" i="11"/>
  <c r="R21" i="11"/>
  <c r="P21" i="11"/>
  <c r="M21" i="11"/>
  <c r="K21" i="11"/>
  <c r="H21" i="11"/>
  <c r="F21" i="11"/>
  <c r="C21" i="11"/>
  <c r="AE20" i="11"/>
  <c r="AB20" i="11"/>
  <c r="Z20" i="11"/>
  <c r="W20" i="11"/>
  <c r="U20" i="11"/>
  <c r="R20" i="11"/>
  <c r="P20" i="11"/>
  <c r="J20" i="11"/>
  <c r="E39" i="11" s="1"/>
  <c r="D39" i="11"/>
  <c r="F20" i="11"/>
  <c r="C20" i="11"/>
  <c r="AE19" i="11"/>
  <c r="AB19" i="11"/>
  <c r="Z19" i="11"/>
  <c r="W19" i="11"/>
  <c r="U19" i="11"/>
  <c r="R19" i="11"/>
  <c r="P19" i="11"/>
  <c r="M19" i="11"/>
  <c r="J19" i="11"/>
  <c r="I19" i="11"/>
  <c r="F19" i="11"/>
  <c r="C19" i="11"/>
  <c r="AE18" i="11"/>
  <c r="AE22" i="11" s="1"/>
  <c r="AB18" i="11"/>
  <c r="Z18" i="11"/>
  <c r="W18" i="11"/>
  <c r="U18" i="11"/>
  <c r="U22" i="11" s="1"/>
  <c r="R18" i="11"/>
  <c r="P18" i="11"/>
  <c r="M18" i="11"/>
  <c r="J18" i="11"/>
  <c r="E37" i="11" s="1"/>
  <c r="I18" i="11"/>
  <c r="I22" i="11" s="1"/>
  <c r="N33" i="11" s="1"/>
  <c r="G18" i="11"/>
  <c r="G18" i="13" s="1"/>
  <c r="F18" i="11"/>
  <c r="C18" i="11"/>
  <c r="AE17" i="11"/>
  <c r="AB17" i="11"/>
  <c r="Z17" i="11"/>
  <c r="W17" i="11"/>
  <c r="U17" i="11"/>
  <c r="R17" i="11"/>
  <c r="P17" i="11"/>
  <c r="M17" i="11"/>
  <c r="K17" i="11"/>
  <c r="H17" i="11"/>
  <c r="F17" i="11"/>
  <c r="C17" i="11"/>
  <c r="AE16" i="11"/>
  <c r="AB16" i="11"/>
  <c r="Z16" i="11"/>
  <c r="W16" i="11"/>
  <c r="U16" i="11"/>
  <c r="R16" i="11"/>
  <c r="P16" i="11"/>
  <c r="M16" i="11"/>
  <c r="K16" i="11"/>
  <c r="H16" i="11"/>
  <c r="F16" i="11"/>
  <c r="C16" i="11"/>
  <c r="AE15" i="11"/>
  <c r="AB15" i="11"/>
  <c r="Z15" i="11"/>
  <c r="W15" i="11"/>
  <c r="U15" i="11"/>
  <c r="R15" i="11"/>
  <c r="P15" i="11"/>
  <c r="M15" i="11"/>
  <c r="K15" i="11"/>
  <c r="H15" i="11"/>
  <c r="F15" i="11"/>
  <c r="C15" i="11"/>
  <c r="AE14" i="11"/>
  <c r="AB14" i="11"/>
  <c r="Z14" i="11"/>
  <c r="W14" i="11"/>
  <c r="U14" i="11"/>
  <c r="R14" i="11"/>
  <c r="P14" i="11"/>
  <c r="M14" i="11"/>
  <c r="K14" i="11"/>
  <c r="H14" i="11"/>
  <c r="F14" i="11"/>
  <c r="C14" i="11"/>
  <c r="AE13" i="11"/>
  <c r="AB13" i="11"/>
  <c r="AB22" i="11" s="1"/>
  <c r="Z13" i="11"/>
  <c r="Z22" i="11" s="1"/>
  <c r="W13" i="11"/>
  <c r="W22" i="11" s="1"/>
  <c r="U13" i="11"/>
  <c r="R13" i="11"/>
  <c r="R22" i="11" s="1"/>
  <c r="P13" i="11"/>
  <c r="P22" i="11" s="1"/>
  <c r="M13" i="11"/>
  <c r="F13" i="11"/>
  <c r="F22" i="11" s="1"/>
  <c r="C13" i="11"/>
  <c r="C22" i="11" s="1"/>
  <c r="E40" i="10"/>
  <c r="F40" i="10" s="1"/>
  <c r="D40" i="10"/>
  <c r="B40" i="10"/>
  <c r="C40" i="10" s="1"/>
  <c r="E39" i="10"/>
  <c r="D38" i="10"/>
  <c r="B38" i="10"/>
  <c r="E37" i="10"/>
  <c r="B37" i="10"/>
  <c r="N36" i="10"/>
  <c r="L36" i="10"/>
  <c r="M36" i="10" s="1"/>
  <c r="E36" i="10"/>
  <c r="F36" i="10" s="1"/>
  <c r="D36" i="10"/>
  <c r="C36" i="10"/>
  <c r="B36" i="10"/>
  <c r="O35" i="10"/>
  <c r="P35" i="10" s="1"/>
  <c r="N35" i="10"/>
  <c r="E35" i="10"/>
  <c r="F35" i="10" s="1"/>
  <c r="D35" i="10"/>
  <c r="B35" i="10"/>
  <c r="C35" i="10" s="1"/>
  <c r="L34" i="10"/>
  <c r="E34" i="10"/>
  <c r="F34" i="10" s="1"/>
  <c r="D34" i="10"/>
  <c r="C34" i="10"/>
  <c r="B34" i="10"/>
  <c r="E33" i="10"/>
  <c r="D33" i="10"/>
  <c r="B33" i="10"/>
  <c r="N32" i="10"/>
  <c r="L32" i="10"/>
  <c r="B32" i="10"/>
  <c r="B41" i="10" s="1"/>
  <c r="AD22" i="10"/>
  <c r="O37" i="10" s="1"/>
  <c r="P37" i="10" s="1"/>
  <c r="AC22" i="10"/>
  <c r="N37" i="10" s="1"/>
  <c r="AA22" i="10"/>
  <c r="L37" i="10" s="1"/>
  <c r="M37" i="10" s="1"/>
  <c r="Y22" i="10"/>
  <c r="O36" i="10" s="1"/>
  <c r="P36" i="10" s="1"/>
  <c r="X22" i="10"/>
  <c r="V22" i="10"/>
  <c r="T22" i="10"/>
  <c r="S22" i="10"/>
  <c r="Q22" i="10"/>
  <c r="L35" i="10" s="1"/>
  <c r="M35" i="10" s="1"/>
  <c r="O22" i="10"/>
  <c r="O34" i="10" s="1"/>
  <c r="N22" i="10"/>
  <c r="N34" i="10" s="1"/>
  <c r="L22" i="10"/>
  <c r="E22" i="10"/>
  <c r="O32" i="10" s="1"/>
  <c r="D22" i="10"/>
  <c r="B22" i="10"/>
  <c r="C20" i="10" s="1"/>
  <c r="AE21" i="10"/>
  <c r="AB21" i="10"/>
  <c r="Z21" i="10"/>
  <c r="W21" i="10"/>
  <c r="U21" i="10"/>
  <c r="R21" i="10"/>
  <c r="P21" i="10"/>
  <c r="M21" i="10"/>
  <c r="K21" i="10"/>
  <c r="H21" i="10"/>
  <c r="F21" i="10"/>
  <c r="C21" i="10"/>
  <c r="AE20" i="10"/>
  <c r="AB20" i="10"/>
  <c r="Z20" i="10"/>
  <c r="W20" i="10"/>
  <c r="U20" i="10"/>
  <c r="R20" i="10"/>
  <c r="P20" i="10"/>
  <c r="M20" i="10"/>
  <c r="D39" i="10"/>
  <c r="B39" i="10"/>
  <c r="AE19" i="10"/>
  <c r="AB19" i="10"/>
  <c r="Z19" i="10"/>
  <c r="W19" i="10"/>
  <c r="U19" i="10"/>
  <c r="R19" i="10"/>
  <c r="P19" i="10"/>
  <c r="M19" i="10"/>
  <c r="J19" i="10"/>
  <c r="J19" i="13" s="1"/>
  <c r="F19" i="10"/>
  <c r="C19" i="10"/>
  <c r="AE18" i="10"/>
  <c r="AB18" i="10"/>
  <c r="Z18" i="10"/>
  <c r="W18" i="10"/>
  <c r="W22" i="10" s="1"/>
  <c r="U18" i="10"/>
  <c r="R18" i="10"/>
  <c r="P18" i="10"/>
  <c r="M18" i="10"/>
  <c r="M22" i="10" s="1"/>
  <c r="J18" i="10"/>
  <c r="I18" i="10"/>
  <c r="I18" i="13" s="1"/>
  <c r="F18" i="10"/>
  <c r="C18" i="10"/>
  <c r="AE17" i="10"/>
  <c r="AB17" i="10"/>
  <c r="Z17" i="10"/>
  <c r="W17" i="10"/>
  <c r="U17" i="10"/>
  <c r="R17" i="10"/>
  <c r="P17" i="10"/>
  <c r="M17" i="10"/>
  <c r="K17" i="10"/>
  <c r="H17" i="10"/>
  <c r="F17" i="10"/>
  <c r="C17" i="10"/>
  <c r="AE16" i="10"/>
  <c r="AB16" i="10"/>
  <c r="Z16" i="10"/>
  <c r="W16" i="10"/>
  <c r="U16" i="10"/>
  <c r="R16" i="10"/>
  <c r="P16" i="10"/>
  <c r="M16" i="10"/>
  <c r="K16" i="10"/>
  <c r="H16" i="10"/>
  <c r="F16" i="10"/>
  <c r="C16" i="10"/>
  <c r="AE15" i="10"/>
  <c r="AB15" i="10"/>
  <c r="Z15" i="10"/>
  <c r="W15" i="10"/>
  <c r="U15" i="10"/>
  <c r="R15" i="10"/>
  <c r="P15" i="10"/>
  <c r="M15" i="10"/>
  <c r="K15" i="10"/>
  <c r="H15" i="10"/>
  <c r="F15" i="10"/>
  <c r="C15" i="10"/>
  <c r="AE14" i="10"/>
  <c r="AB14" i="10"/>
  <c r="Z14" i="10"/>
  <c r="W14" i="10"/>
  <c r="U14" i="10"/>
  <c r="R14" i="10"/>
  <c r="P14" i="10"/>
  <c r="M14" i="10"/>
  <c r="F14" i="10"/>
  <c r="C14" i="10"/>
  <c r="AE13" i="10"/>
  <c r="AE22" i="10" s="1"/>
  <c r="AB13" i="10"/>
  <c r="AB22" i="10" s="1"/>
  <c r="Z13" i="10"/>
  <c r="Z22" i="10" s="1"/>
  <c r="W13" i="10"/>
  <c r="U13" i="10"/>
  <c r="U22" i="10" s="1"/>
  <c r="R13" i="10"/>
  <c r="R22" i="10" s="1"/>
  <c r="P13" i="10"/>
  <c r="P22" i="10" s="1"/>
  <c r="M13" i="10"/>
  <c r="J13" i="10"/>
  <c r="J13" i="13" s="1"/>
  <c r="I13" i="10"/>
  <c r="I13" i="13" s="1"/>
  <c r="F13" i="10"/>
  <c r="C13" i="10"/>
  <c r="C22" i="10" s="1"/>
  <c r="E40" i="9"/>
  <c r="F40" i="9" s="1"/>
  <c r="D40" i="9"/>
  <c r="C40" i="9"/>
  <c r="B40" i="9"/>
  <c r="E39" i="9"/>
  <c r="B39" i="9"/>
  <c r="E38" i="9"/>
  <c r="D38" i="9"/>
  <c r="B38" i="9"/>
  <c r="E37" i="9"/>
  <c r="D37" i="9"/>
  <c r="B37" i="9"/>
  <c r="O36" i="9"/>
  <c r="P36" i="9" s="1"/>
  <c r="L36" i="9"/>
  <c r="M36" i="9" s="1"/>
  <c r="F36" i="9"/>
  <c r="E36" i="9"/>
  <c r="D36" i="9"/>
  <c r="B36" i="9"/>
  <c r="C36" i="9" s="1"/>
  <c r="N35" i="9"/>
  <c r="E35" i="9"/>
  <c r="F35" i="9" s="1"/>
  <c r="D35" i="9"/>
  <c r="B35" i="9"/>
  <c r="C35" i="9" s="1"/>
  <c r="F34" i="9"/>
  <c r="E34" i="9"/>
  <c r="D34" i="9"/>
  <c r="B34" i="9"/>
  <c r="C34" i="9" s="1"/>
  <c r="E33" i="9"/>
  <c r="D33" i="9"/>
  <c r="B33" i="9"/>
  <c r="O32" i="9"/>
  <c r="L32" i="9"/>
  <c r="E32" i="9"/>
  <c r="D32" i="9"/>
  <c r="B32" i="9"/>
  <c r="AD22" i="9"/>
  <c r="O37" i="9" s="1"/>
  <c r="P37" i="9" s="1"/>
  <c r="AC22" i="9"/>
  <c r="N37" i="9" s="1"/>
  <c r="AA22" i="9"/>
  <c r="L37" i="9" s="1"/>
  <c r="M37" i="9" s="1"/>
  <c r="Y22" i="9"/>
  <c r="X22" i="9"/>
  <c r="N36" i="9" s="1"/>
  <c r="V22" i="9"/>
  <c r="T22" i="9"/>
  <c r="O35" i="9" s="1"/>
  <c r="P35" i="9" s="1"/>
  <c r="S22" i="9"/>
  <c r="Q22" i="9"/>
  <c r="L35" i="9" s="1"/>
  <c r="M35" i="9" s="1"/>
  <c r="L22" i="9"/>
  <c r="L34" i="9" s="1"/>
  <c r="E22" i="9"/>
  <c r="F20" i="9" s="1"/>
  <c r="D22" i="9"/>
  <c r="N32" i="9" s="1"/>
  <c r="B22" i="9"/>
  <c r="AE21" i="9"/>
  <c r="AB21" i="9"/>
  <c r="Z21" i="9"/>
  <c r="W21" i="9"/>
  <c r="U21" i="9"/>
  <c r="R21" i="9"/>
  <c r="P21" i="9"/>
  <c r="M21" i="9"/>
  <c r="K21" i="9"/>
  <c r="H21" i="9"/>
  <c r="F21" i="9"/>
  <c r="C21" i="9"/>
  <c r="AE20" i="9"/>
  <c r="AB20" i="9"/>
  <c r="AB22" i="9" s="1"/>
  <c r="Z20" i="9"/>
  <c r="W20" i="9"/>
  <c r="U20" i="9"/>
  <c r="R20" i="9"/>
  <c r="R22" i="9" s="1"/>
  <c r="O20" i="9"/>
  <c r="O20" i="13" s="1"/>
  <c r="N20" i="9"/>
  <c r="N20" i="13" s="1"/>
  <c r="M20" i="9"/>
  <c r="J20" i="13"/>
  <c r="I20" i="13"/>
  <c r="C20" i="9"/>
  <c r="AE19" i="9"/>
  <c r="AB19" i="9"/>
  <c r="Z19" i="9"/>
  <c r="W19" i="9"/>
  <c r="U19" i="9"/>
  <c r="R19" i="9"/>
  <c r="F19" i="9"/>
  <c r="C19" i="9"/>
  <c r="AE18" i="9"/>
  <c r="AB18" i="9"/>
  <c r="Z18" i="9"/>
  <c r="W18" i="9"/>
  <c r="U18" i="9"/>
  <c r="R18" i="9"/>
  <c r="P18" i="9"/>
  <c r="M18" i="9"/>
  <c r="F18" i="9"/>
  <c r="C18" i="9"/>
  <c r="AE17" i="9"/>
  <c r="AB17" i="9"/>
  <c r="Z17" i="9"/>
  <c r="W17" i="9"/>
  <c r="U17" i="9"/>
  <c r="R17" i="9"/>
  <c r="P17" i="9"/>
  <c r="M17" i="9"/>
  <c r="K17" i="9"/>
  <c r="H17" i="9"/>
  <c r="F17" i="9"/>
  <c r="C17" i="9"/>
  <c r="AE16" i="9"/>
  <c r="AB16" i="9"/>
  <c r="Z16" i="9"/>
  <c r="W16" i="9"/>
  <c r="U16" i="9"/>
  <c r="R16" i="9"/>
  <c r="P16" i="9"/>
  <c r="M16" i="9"/>
  <c r="K16" i="9"/>
  <c r="H16" i="9"/>
  <c r="F16" i="9"/>
  <c r="C16" i="9"/>
  <c r="AE15" i="9"/>
  <c r="AB15" i="9"/>
  <c r="Z15" i="9"/>
  <c r="W15" i="9"/>
  <c r="U15" i="9"/>
  <c r="R15" i="9"/>
  <c r="P15" i="9"/>
  <c r="M15" i="9"/>
  <c r="K15" i="9"/>
  <c r="H15" i="9"/>
  <c r="F15" i="9"/>
  <c r="C15" i="9"/>
  <c r="AE14" i="9"/>
  <c r="AB14" i="9"/>
  <c r="Z14" i="9"/>
  <c r="W14" i="9"/>
  <c r="U14" i="9"/>
  <c r="R14" i="9"/>
  <c r="P14" i="9"/>
  <c r="M14" i="9"/>
  <c r="F14" i="9"/>
  <c r="C14" i="9"/>
  <c r="AE13" i="9"/>
  <c r="AE22" i="9" s="1"/>
  <c r="AB13" i="9"/>
  <c r="Z13" i="9"/>
  <c r="Z22" i="9" s="1"/>
  <c r="W13" i="9"/>
  <c r="W22" i="9" s="1"/>
  <c r="U13" i="9"/>
  <c r="U22" i="9" s="1"/>
  <c r="R13" i="9"/>
  <c r="P13" i="9"/>
  <c r="M13" i="9"/>
  <c r="F13" i="9"/>
  <c r="F22" i="9" s="1"/>
  <c r="C13" i="9"/>
  <c r="C22" i="9" s="1"/>
  <c r="C22" i="12" l="1"/>
  <c r="F20" i="12"/>
  <c r="E41" i="12"/>
  <c r="F32" i="12" s="1"/>
  <c r="B37" i="13"/>
  <c r="E41" i="9"/>
  <c r="F37" i="9" s="1"/>
  <c r="C33" i="10"/>
  <c r="B41" i="11"/>
  <c r="N38" i="11"/>
  <c r="C38" i="10"/>
  <c r="C32" i="10"/>
  <c r="F37" i="11"/>
  <c r="F39" i="11"/>
  <c r="E41" i="11"/>
  <c r="F38" i="11" s="1"/>
  <c r="C39" i="10"/>
  <c r="C37" i="10"/>
  <c r="M19" i="9"/>
  <c r="M22" i="9" s="1"/>
  <c r="J22" i="9"/>
  <c r="K20" i="9" s="1"/>
  <c r="N22" i="9"/>
  <c r="N34" i="9" s="1"/>
  <c r="G22" i="10"/>
  <c r="H20" i="10" s="1"/>
  <c r="G20" i="13"/>
  <c r="G22" i="9"/>
  <c r="O22" i="9"/>
  <c r="P20" i="9" s="1"/>
  <c r="J18" i="13"/>
  <c r="F20" i="10"/>
  <c r="F22" i="10" s="1"/>
  <c r="D37" i="10"/>
  <c r="H18" i="11"/>
  <c r="M20" i="11"/>
  <c r="M22" i="11" s="1"/>
  <c r="J22" i="11"/>
  <c r="B37" i="11"/>
  <c r="K18" i="12"/>
  <c r="K20" i="12"/>
  <c r="G22" i="12"/>
  <c r="O38" i="12"/>
  <c r="P34" i="12" s="1"/>
  <c r="B31" i="13"/>
  <c r="L22" i="13"/>
  <c r="L33" i="13" s="1"/>
  <c r="M13" i="13"/>
  <c r="R22" i="13"/>
  <c r="E36" i="13"/>
  <c r="D39" i="9"/>
  <c r="D41" i="9" s="1"/>
  <c r="B41" i="9"/>
  <c r="C39" i="9" s="1"/>
  <c r="I22" i="10"/>
  <c r="N33" i="10" s="1"/>
  <c r="N38" i="10" s="1"/>
  <c r="G22" i="11"/>
  <c r="I22" i="12"/>
  <c r="N33" i="12" s="1"/>
  <c r="N38" i="12" s="1"/>
  <c r="D32" i="12"/>
  <c r="D41" i="12" s="1"/>
  <c r="D38" i="13"/>
  <c r="D22" i="13"/>
  <c r="N31" i="13" s="1"/>
  <c r="D31" i="13"/>
  <c r="N22" i="13"/>
  <c r="N33" i="13" s="1"/>
  <c r="I22" i="9"/>
  <c r="N33" i="9" s="1"/>
  <c r="N38" i="9" s="1"/>
  <c r="J22" i="13"/>
  <c r="O32" i="13" s="1"/>
  <c r="J22" i="10"/>
  <c r="D32" i="10"/>
  <c r="F32" i="11"/>
  <c r="D37" i="11"/>
  <c r="D41" i="11" s="1"/>
  <c r="F22" i="12"/>
  <c r="T22" i="13"/>
  <c r="O34" i="13" s="1"/>
  <c r="P34" i="13" s="1"/>
  <c r="U13" i="13"/>
  <c r="U22" i="13" s="1"/>
  <c r="C14" i="13"/>
  <c r="B32" i="13"/>
  <c r="E38" i="13"/>
  <c r="K13" i="10"/>
  <c r="E32" i="10"/>
  <c r="E38" i="10"/>
  <c r="I19" i="13"/>
  <c r="I22" i="13" s="1"/>
  <c r="N32" i="13" s="1"/>
  <c r="D38" i="11"/>
  <c r="K13" i="12"/>
  <c r="K19" i="12"/>
  <c r="L34" i="12"/>
  <c r="M20" i="12"/>
  <c r="M22" i="12" s="1"/>
  <c r="B32" i="12"/>
  <c r="F34" i="12"/>
  <c r="AB22" i="13"/>
  <c r="D32" i="13"/>
  <c r="D36" i="13"/>
  <c r="M20" i="13"/>
  <c r="W13" i="13"/>
  <c r="W22" i="13" s="1"/>
  <c r="AE13" i="13"/>
  <c r="AE22" i="13" s="1"/>
  <c r="C15" i="13"/>
  <c r="C17" i="13"/>
  <c r="C19" i="13"/>
  <c r="E22" i="13"/>
  <c r="F19" i="13" s="1"/>
  <c r="Q22" i="13"/>
  <c r="L34" i="13" s="1"/>
  <c r="M34" i="13" s="1"/>
  <c r="Y22" i="13"/>
  <c r="O36" i="13" s="1"/>
  <c r="P36" i="13" s="1"/>
  <c r="B22" i="13"/>
  <c r="L31" i="13" s="1"/>
  <c r="B34" i="13"/>
  <c r="C34" i="13" s="1"/>
  <c r="B36" i="13"/>
  <c r="E39" i="13"/>
  <c r="F39" i="13" s="1"/>
  <c r="M21" i="13"/>
  <c r="O22" i="13"/>
  <c r="P20" i="13" s="1"/>
  <c r="AA22" i="13"/>
  <c r="L35" i="13" s="1"/>
  <c r="M35" i="13" s="1"/>
  <c r="E31" i="13"/>
  <c r="E33" i="13"/>
  <c r="F33" i="13" s="1"/>
  <c r="E35" i="13"/>
  <c r="F35" i="13" s="1"/>
  <c r="E37" i="13"/>
  <c r="F38" i="12" l="1"/>
  <c r="F37" i="12"/>
  <c r="F39" i="12"/>
  <c r="F38" i="9"/>
  <c r="F32" i="9"/>
  <c r="F33" i="9"/>
  <c r="F39" i="9"/>
  <c r="B41" i="12"/>
  <c r="K14" i="10"/>
  <c r="O33" i="10"/>
  <c r="K20" i="10"/>
  <c r="K18" i="10"/>
  <c r="P33" i="12"/>
  <c r="F13" i="13"/>
  <c r="M22" i="13"/>
  <c r="P32" i="12"/>
  <c r="H20" i="9"/>
  <c r="L33" i="9"/>
  <c r="H19" i="9"/>
  <c r="H18" i="9"/>
  <c r="H14" i="9"/>
  <c r="H13" i="9"/>
  <c r="L33" i="10"/>
  <c r="H18" i="10"/>
  <c r="H14" i="10"/>
  <c r="H19" i="10"/>
  <c r="H13" i="10"/>
  <c r="K20" i="13"/>
  <c r="C33" i="9"/>
  <c r="B38" i="13"/>
  <c r="C13" i="13"/>
  <c r="G22" i="13"/>
  <c r="F41" i="11"/>
  <c r="K19" i="10"/>
  <c r="C20" i="13"/>
  <c r="N37" i="13"/>
  <c r="K19" i="13"/>
  <c r="K14" i="13"/>
  <c r="H20" i="12"/>
  <c r="H19" i="12"/>
  <c r="L33" i="12"/>
  <c r="H18" i="12"/>
  <c r="H13" i="12"/>
  <c r="K20" i="11"/>
  <c r="K18" i="11"/>
  <c r="K19" i="11"/>
  <c r="O33" i="11"/>
  <c r="K13" i="11"/>
  <c r="C37" i="9"/>
  <c r="C41" i="10"/>
  <c r="C32" i="9"/>
  <c r="O33" i="13"/>
  <c r="P19" i="13"/>
  <c r="P22" i="13" s="1"/>
  <c r="E41" i="10"/>
  <c r="F32" i="10" s="1"/>
  <c r="D41" i="10"/>
  <c r="K13" i="13"/>
  <c r="D37" i="13"/>
  <c r="D40" i="13" s="1"/>
  <c r="H13" i="11"/>
  <c r="H19" i="11"/>
  <c r="L33" i="11"/>
  <c r="H20" i="11"/>
  <c r="M19" i="13"/>
  <c r="C37" i="11"/>
  <c r="K18" i="13"/>
  <c r="O31" i="13"/>
  <c r="F20" i="13"/>
  <c r="O33" i="9"/>
  <c r="K14" i="9"/>
  <c r="K19" i="9"/>
  <c r="K18" i="9"/>
  <c r="K13" i="9"/>
  <c r="C38" i="9"/>
  <c r="C32" i="11"/>
  <c r="C41" i="11" s="1"/>
  <c r="C39" i="11"/>
  <c r="C38" i="11"/>
  <c r="O34" i="9"/>
  <c r="P19" i="9"/>
  <c r="P22" i="9" s="1"/>
  <c r="E40" i="13"/>
  <c r="F32" i="13" s="1"/>
  <c r="K22" i="12"/>
  <c r="F41" i="12" l="1"/>
  <c r="F22" i="13"/>
  <c r="F41" i="9"/>
  <c r="K22" i="13"/>
  <c r="F38" i="10"/>
  <c r="K22" i="10"/>
  <c r="H22" i="10"/>
  <c r="O37" i="13"/>
  <c r="P32" i="13" s="1"/>
  <c r="L38" i="11"/>
  <c r="M33" i="10"/>
  <c r="L38" i="10"/>
  <c r="B40" i="13"/>
  <c r="C38" i="13" s="1"/>
  <c r="L38" i="12"/>
  <c r="L32" i="13"/>
  <c r="H19" i="13"/>
  <c r="H14" i="13"/>
  <c r="H18" i="13"/>
  <c r="H13" i="13"/>
  <c r="F37" i="13"/>
  <c r="H22" i="9"/>
  <c r="M33" i="9"/>
  <c r="L38" i="9"/>
  <c r="F36" i="13"/>
  <c r="C37" i="12"/>
  <c r="C39" i="12"/>
  <c r="C38" i="12"/>
  <c r="F31" i="13"/>
  <c r="K22" i="9"/>
  <c r="O38" i="9"/>
  <c r="P32" i="9" s="1"/>
  <c r="H22" i="11"/>
  <c r="K22" i="11"/>
  <c r="O38" i="10"/>
  <c r="C32" i="12"/>
  <c r="F33" i="10"/>
  <c r="F39" i="10"/>
  <c r="F37" i="10"/>
  <c r="F41" i="10" s="1"/>
  <c r="C41" i="9"/>
  <c r="O38" i="11"/>
  <c r="H22" i="12"/>
  <c r="F38" i="13"/>
  <c r="C22" i="13"/>
  <c r="P38" i="12"/>
  <c r="H20" i="13"/>
  <c r="C41" i="12" l="1"/>
  <c r="P34" i="9"/>
  <c r="P33" i="9"/>
  <c r="P33" i="13"/>
  <c r="P31" i="13"/>
  <c r="M32" i="12"/>
  <c r="M34" i="12"/>
  <c r="P32" i="10"/>
  <c r="P34" i="10"/>
  <c r="M33" i="12"/>
  <c r="P32" i="11"/>
  <c r="P38" i="11" s="1"/>
  <c r="P34" i="11"/>
  <c r="P33" i="10"/>
  <c r="F40" i="13"/>
  <c r="C37" i="13"/>
  <c r="C32" i="13"/>
  <c r="C36" i="13"/>
  <c r="C31" i="13"/>
  <c r="M32" i="11"/>
  <c r="M38" i="11" s="1"/>
  <c r="M34" i="11"/>
  <c r="P33" i="11"/>
  <c r="M32" i="9"/>
  <c r="M34" i="9"/>
  <c r="H22" i="13"/>
  <c r="L37" i="13"/>
  <c r="M34" i="10"/>
  <c r="M32" i="10"/>
  <c r="M38" i="10" s="1"/>
  <c r="M33" i="11"/>
  <c r="P37" i="13" l="1"/>
  <c r="P38" i="9"/>
  <c r="M38" i="9"/>
  <c r="M31" i="13"/>
  <c r="M33" i="13"/>
  <c r="M32" i="13"/>
  <c r="C40" i="13"/>
  <c r="M38" i="12"/>
  <c r="P38" i="10"/>
  <c r="M37" i="13" l="1"/>
</calcChain>
</file>

<file path=xl/sharedStrings.xml><?xml version="1.0" encoding="utf-8"?>
<sst xmlns="http://schemas.openxmlformats.org/spreadsheetml/2006/main" count="430" uniqueCount="52">
  <si>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</si>
  <si>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</si>
  <si>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</si>
  <si>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</si>
  <si>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</si>
  <si>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</si>
  <si>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</si>
  <si>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</si>
  <si>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</si>
  <si>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</si>
  <si>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</si>
  <si>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</si>
  <si>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</si>
  <si>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</si>
  <si>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</si>
  <si>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</si>
  <si>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</si>
  <si>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</si>
  <si>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</si>
  <si>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</si>
  <si>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</si>
  <si>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</si>
  <si>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</si>
  <si>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</si>
  <si>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</si>
  <si>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</si>
  <si>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</si>
  <si>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</si>
  <si>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</si>
  <si>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</si>
  <si>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</si>
  <si>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</si>
  <si>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Negociat sense publicitat</t>
  </si>
  <si>
    <t>Concessions de Serveis</t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</si>
  <si>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</si>
  <si>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</si>
  <si>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</si>
  <si>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</si>
  <si>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</si>
  <si>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</si>
  <si>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t>Designació de Formadors</t>
  </si>
  <si>
    <t>Designació de formadors</t>
  </si>
  <si>
    <t>1 de gener a 31 de març de 2019</t>
  </si>
  <si>
    <t>1 d'abril a 30 de juny de 2019</t>
  </si>
  <si>
    <t>1 de juliol a 30 de setembre de 2019</t>
  </si>
  <si>
    <t>1 d'octubre a 31 de desembre de 2019</t>
  </si>
  <si>
    <t>1 de gener a 31 de desembre de 2019</t>
  </si>
  <si>
    <t>ANY 2019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</si>
  <si>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</t>
    </r>
    <r>
      <rPr>
        <b/>
        <sz val="10"/>
        <rFont val="Arial"/>
        <family val="2"/>
      </rPr>
      <t xml:space="preserve">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</si>
  <si>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</t>
    </r>
    <r>
      <rPr>
        <b/>
        <sz val="10"/>
        <rFont val="Arial"/>
        <family val="2"/>
      </rPr>
      <t xml:space="preserve">   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</si>
  <si>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 Conjuntament es facilita l'acumulatiu trimestral de despesa efectuada. </t>
    </r>
  </si>
  <si>
    <t>FOMENT DE CIUTAT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</si>
</sst>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9" fontId="12" fillId="0" borderId="0" applyFont="0" applyFill="0" applyBorder="0" applyAlignment="0" applyProtection="0"/>
    <xf numFmtId="0" fontId="27" fillId="0" borderId="0"/>
    <xf numFmtId="0" fontId="12" fillId="0" borderId="0"/>
    <xf numFmtId="0" fontId="27" fillId="0" borderId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2" fillId="0" borderId="0"/>
    <xf numFmtId="0" fontId="2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10" borderId="44" applyNumberFormat="0" applyFont="0" applyAlignment="0" applyProtection="0"/>
    <xf numFmtId="0" fontId="12" fillId="10" borderId="44" applyNumberFormat="0" applyFont="0" applyAlignment="0" applyProtection="0"/>
    <xf numFmtId="0" fontId="12" fillId="10" borderId="4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9">
    <xf numFmtId="0" fontId="0" fillId="0" borderId="0" xfId="0"/>
    <xf numFmtId="3" fontId="5" fillId="0" borderId="40" xfId="0" applyNumberFormat="1" applyFont="1" applyBorder="1" applyAlignment="1" applyProtection="1">
      <alignment horizontal="center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5" fillId="0" borderId="8" xfId="0" quotePrefix="1" applyNumberFormat="1" applyFont="1" applyBorder="1" applyAlignment="1" applyProtection="1">
      <alignment horizontal="center" vertical="center"/>
      <protection locked="0"/>
    </xf>
    <xf numFmtId="165" fontId="5" fillId="0" borderId="5" xfId="0" applyNumberFormat="1" applyFont="1" applyBorder="1" applyAlignment="1" applyProtection="1">
      <alignment horizontal="right" vertical="center"/>
      <protection locked="0"/>
    </xf>
    <xf numFmtId="165" fontId="5" fillId="0" borderId="4" xfId="0" applyNumberFormat="1" applyFont="1" applyFill="1" applyBorder="1" applyAlignment="1" applyProtection="1">
      <alignment horizontal="right" vertical="center"/>
      <protection locked="0"/>
    </xf>
    <xf numFmtId="165" fontId="5" fillId="0" borderId="1" xfId="0" applyNumberFormat="1" applyFont="1" applyBorder="1" applyAlignment="1" applyProtection="1">
      <alignment horizontal="right" vertical="center"/>
      <protection locked="0"/>
    </xf>
    <xf numFmtId="165" fontId="5" fillId="0" borderId="2" xfId="0" applyNumberFormat="1" applyFont="1" applyFill="1" applyBorder="1" applyAlignment="1" applyProtection="1">
      <alignment horizontal="right" vertical="center"/>
      <protection locked="0"/>
    </xf>
    <xf numFmtId="10" fontId="5" fillId="0" borderId="5" xfId="0" applyNumberFormat="1" applyFont="1" applyBorder="1" applyAlignment="1" applyProtection="1">
      <alignment horizontal="center" vertical="center"/>
    </xf>
    <xf numFmtId="3" fontId="5" fillId="0" borderId="40" xfId="0" applyNumberFormat="1" applyFont="1" applyBorder="1" applyAlignment="1" applyProtection="1">
      <alignment horizontal="center" vertical="center"/>
    </xf>
    <xf numFmtId="165" fontId="5" fillId="0" borderId="5" xfId="0" applyNumberFormat="1" applyFont="1" applyBorder="1" applyAlignment="1" applyProtection="1">
      <alignment horizontal="right" vertical="center"/>
    </xf>
    <xf numFmtId="165" fontId="5" fillId="0" borderId="4" xfId="0" applyNumberFormat="1" applyFont="1" applyFill="1" applyBorder="1" applyAlignment="1" applyProtection="1">
      <alignment horizontal="right" vertical="center"/>
    </xf>
    <xf numFmtId="3" fontId="5" fillId="0" borderId="8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right" vertical="center"/>
    </xf>
    <xf numFmtId="165" fontId="5" fillId="0" borderId="2" xfId="0" applyNumberFormat="1" applyFont="1" applyFill="1" applyBorder="1" applyAlignment="1" applyProtection="1">
      <alignment horizontal="right" vertical="center"/>
    </xf>
    <xf numFmtId="3" fontId="5" fillId="0" borderId="8" xfId="0" quotePrefix="1" applyNumberFormat="1" applyFont="1" applyBorder="1" applyAlignment="1" applyProtection="1">
      <alignment horizontal="center" vertical="center"/>
    </xf>
    <xf numFmtId="3" fontId="4" fillId="0" borderId="37" xfId="0" applyNumberFormat="1" applyFont="1" applyBorder="1" applyAlignment="1" applyProtection="1">
      <alignment horizontal="center" vertical="center"/>
    </xf>
    <xf numFmtId="10" fontId="4" fillId="0" borderId="18" xfId="1" applyNumberFormat="1" applyFont="1" applyBorder="1" applyAlignment="1" applyProtection="1">
      <alignment horizontal="center" vertical="center"/>
    </xf>
    <xf numFmtId="165" fontId="4" fillId="0" borderId="38" xfId="0" applyNumberFormat="1" applyFont="1" applyBorder="1" applyAlignment="1" applyProtection="1">
      <alignment horizontal="right" vertical="center"/>
    </xf>
    <xf numFmtId="10" fontId="4" fillId="0" borderId="41" xfId="0" applyNumberFormat="1" applyFont="1" applyBorder="1" applyAlignment="1" applyProtection="1">
      <alignment horizontal="center" vertical="center"/>
    </xf>
    <xf numFmtId="10" fontId="5" fillId="0" borderId="1" xfId="1" applyNumberFormat="1" applyFont="1" applyBorder="1" applyAlignment="1" applyProtection="1">
      <alignment horizontal="center" vertical="center"/>
    </xf>
    <xf numFmtId="10" fontId="5" fillId="0" borderId="6" xfId="0" applyNumberFormat="1" applyFont="1" applyBorder="1" applyAlignment="1" applyProtection="1">
      <alignment horizontal="center" vertical="center"/>
    </xf>
    <xf numFmtId="165" fontId="5" fillId="0" borderId="2" xfId="0" quotePrefix="1" applyNumberFormat="1" applyFont="1" applyFill="1" applyBorder="1" applyAlignment="1" applyProtection="1">
      <alignment horizontal="right" vertical="center"/>
    </xf>
    <xf numFmtId="165" fontId="5" fillId="0" borderId="2" xfId="0" applyNumberFormat="1" applyFont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10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165" fontId="5" fillId="0" borderId="5" xfId="0" applyNumberFormat="1" applyFont="1" applyBorder="1" applyAlignment="1" applyProtection="1">
      <alignment vertical="center"/>
    </xf>
    <xf numFmtId="10" fontId="5" fillId="0" borderId="6" xfId="1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5" fillId="0" borderId="1" xfId="1" applyNumberFormat="1" applyFont="1" applyBorder="1" applyAlignment="1" applyProtection="1">
      <alignment horizontal="center" vertical="center"/>
    </xf>
    <xf numFmtId="10" fontId="25" fillId="0" borderId="6" xfId="0" applyNumberFormat="1" applyFont="1" applyBorder="1" applyAlignment="1" applyProtection="1">
      <alignment horizontal="center" vertical="center"/>
    </xf>
    <xf numFmtId="3" fontId="25" fillId="0" borderId="8" xfId="0" applyNumberFormat="1" applyFont="1" applyBorder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 applyProtection="1">
      <alignment horizontal="right" vertical="center"/>
      <protection locked="0"/>
    </xf>
    <xf numFmtId="165" fontId="25" fillId="0" borderId="2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quotePrefix="1" applyNumberFormat="1" applyFont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5" fillId="2" borderId="35" xfId="0" applyFont="1" applyFill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horizontal="right" vertical="center"/>
    </xf>
    <xf numFmtId="165" fontId="25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5" fillId="2" borderId="9" xfId="0" applyFont="1" applyFill="1" applyBorder="1" applyAlignment="1" applyProtection="1">
      <alignment vertical="center"/>
    </xf>
    <xf numFmtId="3" fontId="25" fillId="0" borderId="8" xfId="0" applyNumberFormat="1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3" fontId="4" fillId="0" borderId="23" xfId="0" applyNumberFormat="1" applyFont="1" applyBorder="1" applyAlignment="1" applyProtection="1">
      <alignment horizontal="center" vertical="center"/>
    </xf>
    <xf numFmtId="165" fontId="4" fillId="0" borderId="18" xfId="0" applyNumberFormat="1" applyFont="1" applyBorder="1" applyAlignment="1" applyProtection="1">
      <alignment vertical="center"/>
    </xf>
    <xf numFmtId="165" fontId="4" fillId="0" borderId="36" xfId="1" applyNumberFormat="1" applyFont="1" applyBorder="1" applyAlignment="1" applyProtection="1">
      <alignment vertical="center"/>
    </xf>
    <xf numFmtId="10" fontId="4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23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 wrapText="1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4" fillId="5" borderId="42" xfId="0" applyFont="1" applyFill="1" applyBorder="1" applyAlignment="1" applyProtection="1">
      <alignment horizontal="center" vertical="center"/>
    </xf>
    <xf numFmtId="0" fontId="4" fillId="6" borderId="29" xfId="0" applyFont="1" applyFill="1" applyBorder="1" applyAlignment="1" applyProtection="1">
      <alignment horizontal="center" vertical="center"/>
    </xf>
    <xf numFmtId="0" fontId="4" fillId="6" borderId="30" xfId="0" applyFont="1" applyFill="1" applyBorder="1" applyAlignment="1" applyProtection="1">
      <alignment horizontal="center" vertical="center"/>
    </xf>
    <xf numFmtId="0" fontId="4" fillId="6" borderId="42" xfId="0" applyFont="1" applyFill="1" applyBorder="1" applyAlignment="1" applyProtection="1">
      <alignment horizontal="center" vertical="center"/>
    </xf>
    <xf numFmtId="0" fontId="4" fillId="7" borderId="29" xfId="0" applyFont="1" applyFill="1" applyBorder="1" applyAlignment="1" applyProtection="1">
      <alignment horizontal="center" vertical="center"/>
    </xf>
    <xf numFmtId="0" fontId="4" fillId="7" borderId="30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 vertical="center"/>
    </xf>
    <xf numFmtId="0" fontId="4" fillId="8" borderId="30" xfId="0" applyFont="1" applyFill="1" applyBorder="1" applyAlignment="1" applyProtection="1">
      <alignment horizontal="center" vertical="center"/>
    </xf>
    <xf numFmtId="0" fontId="4" fillId="8" borderId="42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22" fillId="9" borderId="10" xfId="0" applyFont="1" applyFill="1" applyBorder="1" applyAlignment="1" applyProtection="1">
      <alignment horizontal="center" vertical="center" wrapText="1"/>
    </xf>
    <xf numFmtId="0" fontId="22" fillId="9" borderId="13" xfId="0" applyFont="1" applyFill="1" applyBorder="1" applyAlignment="1" applyProtection="1">
      <alignment horizontal="center" vertical="center" wrapText="1"/>
    </xf>
    <xf numFmtId="0" fontId="22" fillId="9" borderId="16" xfId="0" applyFont="1" applyFill="1" applyBorder="1" applyAlignment="1" applyProtection="1">
      <alignment horizontal="center" vertical="center" wrapText="1"/>
    </xf>
    <xf numFmtId="0" fontId="23" fillId="9" borderId="19" xfId="0" applyFont="1" applyFill="1" applyBorder="1" applyAlignment="1" applyProtection="1">
      <alignment horizontal="center" vertical="center"/>
    </xf>
    <xf numFmtId="0" fontId="23" fillId="9" borderId="11" xfId="0" applyFont="1" applyFill="1" applyBorder="1" applyAlignment="1" applyProtection="1">
      <alignment horizontal="center" vertical="center"/>
    </xf>
    <xf numFmtId="0" fontId="23" fillId="9" borderId="12" xfId="0" applyFont="1" applyFill="1" applyBorder="1" applyAlignment="1" applyProtection="1">
      <alignment horizontal="center" vertical="center"/>
    </xf>
    <xf numFmtId="0" fontId="23" fillId="9" borderId="20" xfId="0" applyFont="1" applyFill="1" applyBorder="1" applyAlignment="1" applyProtection="1">
      <alignment horizontal="center" vertical="center"/>
    </xf>
    <xf numFmtId="0" fontId="23" fillId="9" borderId="0" xfId="0" applyFont="1" applyFill="1" applyBorder="1" applyAlignment="1" applyProtection="1">
      <alignment horizontal="center" vertical="center"/>
    </xf>
    <xf numFmtId="0" fontId="23" fillId="9" borderId="21" xfId="0" applyFont="1" applyFill="1" applyBorder="1" applyAlignment="1" applyProtection="1">
      <alignment horizontal="center" vertical="center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12" xfId="0" applyFont="1" applyFill="1" applyBorder="1" applyAlignment="1" applyProtection="1">
      <alignment horizontal="center" vertical="center" wrapText="1"/>
    </xf>
    <xf numFmtId="0" fontId="22" fillId="9" borderId="20" xfId="0" applyFont="1" applyFill="1" applyBorder="1" applyAlignment="1" applyProtection="1">
      <alignment horizontal="center" vertical="center" wrapText="1"/>
    </xf>
    <xf numFmtId="0" fontId="22" fillId="9" borderId="21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/>
    </xf>
    <xf numFmtId="0" fontId="23" fillId="9" borderId="14" xfId="0" applyFont="1" applyFill="1" applyBorder="1" applyAlignment="1" applyProtection="1">
      <alignment horizontal="center" vertical="center"/>
    </xf>
    <xf numFmtId="0" fontId="23" fillId="9" borderId="15" xfId="0" applyFont="1" applyFill="1" applyBorder="1" applyAlignment="1" applyProtection="1">
      <alignment horizontal="center" vertical="center"/>
    </xf>
    <xf numFmtId="0" fontId="22" fillId="9" borderId="26" xfId="0" applyFont="1" applyFill="1" applyBorder="1" applyAlignment="1" applyProtection="1">
      <alignment horizontal="center" vertical="center"/>
    </xf>
    <xf numFmtId="0" fontId="22" fillId="9" borderId="27" xfId="0" applyFont="1" applyFill="1" applyBorder="1" applyAlignment="1" applyProtection="1">
      <alignment horizontal="center" vertical="center"/>
    </xf>
    <xf numFmtId="0" fontId="22" fillId="9" borderId="28" xfId="0" applyFont="1" applyFill="1" applyBorder="1" applyAlignment="1" applyProtection="1">
      <alignment horizontal="center" vertical="center"/>
    </xf>
    <xf numFmtId="0" fontId="22" fillId="9" borderId="10" xfId="0" applyFont="1" applyFill="1" applyBorder="1" applyAlignment="1" applyProtection="1">
      <alignment horizontal="left" vertical="center" wrapText="1"/>
    </xf>
    <xf numFmtId="0" fontId="22" fillId="9" borderId="16" xfId="0" applyFont="1" applyFill="1" applyBorder="1" applyAlignment="1" applyProtection="1">
      <alignment horizontal="left" vertical="center" wrapText="1"/>
    </xf>
  </cellXfs>
  <cellStyles count="49">
    <cellStyle name="20% - Èmfasi1 2" xfId="5"/>
    <cellStyle name="20% - Èmfasi2 2" xfId="6"/>
    <cellStyle name="20% - Èmfasi3 2" xfId="7"/>
    <cellStyle name="20% - Èmfasi4 2" xfId="8"/>
    <cellStyle name="20% - Èmfasi5 2" xfId="9"/>
    <cellStyle name="20% - Èmfasi6 2" xfId="10"/>
    <cellStyle name="40% - Èmfasi1 2" xfId="11"/>
    <cellStyle name="40% - Èmfasi2 2" xfId="12"/>
    <cellStyle name="40% - Èmfasi3 2" xfId="13"/>
    <cellStyle name="40% - Èmfasi4 2" xfId="14"/>
    <cellStyle name="40% - Èmfasi5 2" xfId="15"/>
    <cellStyle name="40% - Èmfasi6 2" xfId="16"/>
    <cellStyle name="Euro" xfId="17"/>
    <cellStyle name="Moneda 2" xfId="18"/>
    <cellStyle name="Moneda 3" xfId="19"/>
    <cellStyle name="Moneda 3 2" xfId="20"/>
    <cellStyle name="Moneda 4" xfId="21"/>
    <cellStyle name="Normal" xfId="0" builtinId="0"/>
    <cellStyle name="Normal 10" xfId="22"/>
    <cellStyle name="Normal 11" xfId="23"/>
    <cellStyle name="Normal 2" xfId="2"/>
    <cellStyle name="Normal 2 2" xfId="3"/>
    <cellStyle name="Normal 2 3" xfId="24"/>
    <cellStyle name="Normal 2 4" xfId="25"/>
    <cellStyle name="Normal 3" xfId="4"/>
    <cellStyle name="Normal 3 2" xfId="26"/>
    <cellStyle name="Normal 4" xfId="27"/>
    <cellStyle name="Normal 5" xfId="28"/>
    <cellStyle name="Normal 5 2" xfId="29"/>
    <cellStyle name="Normal 6" xfId="30"/>
    <cellStyle name="Normal 6 2" xfId="31"/>
    <cellStyle name="Normal 6 2 2" xfId="32"/>
    <cellStyle name="Normal 6 3" xfId="33"/>
    <cellStyle name="Normal 7" xfId="34"/>
    <cellStyle name="Normal 7 2" xfId="35"/>
    <cellStyle name="Normal 7 2 2" xfId="36"/>
    <cellStyle name="Normal 7 3" xfId="37"/>
    <cellStyle name="Normal 8" xfId="38"/>
    <cellStyle name="Normal 8 2" xfId="39"/>
    <cellStyle name="Normal 9" xfId="40"/>
    <cellStyle name="Normal 9 2" xfId="41"/>
    <cellStyle name="Nota 2" xfId="42"/>
    <cellStyle name="Nota 2 2" xfId="43"/>
    <cellStyle name="Nota 3" xfId="44"/>
    <cellStyle name="Percentatge" xfId="1" builtinId="5"/>
    <cellStyle name="Percentatge 2" xfId="45"/>
    <cellStyle name="Percentatge 2 2" xfId="46"/>
    <cellStyle name="Percentatge 2 2 2" xfId="47"/>
    <cellStyle name="Percentatge 2 3" xfId="48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'2019 - CONTRACTACIÓ ANUAL'!$B$30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ANUAL'!$A$31:$A$39</c:f>
              <c:strCache>
                <c:ptCount val="9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Designació de formadors</c:v>
                </c:pt>
              </c:strCache>
            </c:strRef>
          </c:cat>
          <c:val>
            <c:numRef>
              <c:f>'2019 - CONTRACTACIÓ ANUAL'!$B$31:$B$39</c:f>
              <c:numCache>
                <c:formatCode>#,##0</c:formatCode>
                <c:ptCount val="9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16</c:v>
                </c:pt>
                <c:pt idx="7">
                  <c:v>700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'2019 - CONTRACTACIÓ ANUAL'!$E$30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ANUAL'!$A$31:$A$39</c:f>
              <c:strCache>
                <c:ptCount val="9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Designació de formadors</c:v>
                </c:pt>
              </c:strCache>
            </c:strRef>
          </c:cat>
          <c:val>
            <c:numRef>
              <c:f>'2019 - CONTRACTACIÓ ANUAL'!$E$31:$E$39</c:f>
              <c:numCache>
                <c:formatCode>#,##0.00\ "€"</c:formatCode>
                <c:ptCount val="9"/>
                <c:pt idx="0">
                  <c:v>2687023.28</c:v>
                </c:pt>
                <c:pt idx="1">
                  <c:v>81681.98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375110.86</c:v>
                </c:pt>
                <c:pt idx="6">
                  <c:v>97822.439999999988</c:v>
                </c:pt>
                <c:pt idx="7">
                  <c:v>3641935.9899999998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'2019 - CONTRACTACIÓ ANUAL'!$L$30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ANUAL'!$J$31:$K$36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ANUAL'!$L$31:$L$36</c:f>
              <c:numCache>
                <c:formatCode>#,##0</c:formatCode>
                <c:ptCount val="6"/>
                <c:pt idx="0">
                  <c:v>75</c:v>
                </c:pt>
                <c:pt idx="1">
                  <c:v>614</c:v>
                </c:pt>
                <c:pt idx="2">
                  <c:v>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'2019 - CONTRACTACIÓ ANUAL'!$O$30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ANUAL'!$J$31:$K$36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ANUAL'!$O$31:$O$36</c:f>
              <c:numCache>
                <c:formatCode>#,##0.00\ "€"</c:formatCode>
                <c:ptCount val="6"/>
                <c:pt idx="0">
                  <c:v>1580136.8399999999</c:v>
                </c:pt>
                <c:pt idx="1">
                  <c:v>5126380.7799999993</c:v>
                </c:pt>
                <c:pt idx="2">
                  <c:v>177056.93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138113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6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138113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6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138113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6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139513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6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139513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6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23</xdr:row>
      <xdr:rowOff>230909</xdr:rowOff>
    </xdr:from>
    <xdr:to>
      <xdr:col>24</xdr:col>
      <xdr:colOff>333375</xdr:colOff>
      <xdr:row>33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23</xdr:row>
      <xdr:rowOff>202046</xdr:rowOff>
    </xdr:from>
    <xdr:to>
      <xdr:col>30</xdr:col>
      <xdr:colOff>714375</xdr:colOff>
      <xdr:row>33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33</xdr:row>
      <xdr:rowOff>377220</xdr:rowOff>
    </xdr:from>
    <xdr:to>
      <xdr:col>24</xdr:col>
      <xdr:colOff>331231</xdr:colOff>
      <xdr:row>42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33</xdr:row>
      <xdr:rowOff>362912</xdr:rowOff>
    </xdr:from>
    <xdr:to>
      <xdr:col>30</xdr:col>
      <xdr:colOff>698500</xdr:colOff>
      <xdr:row>42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zoomScale="90" zoomScaleNormal="90" workbookViewId="0">
      <selection activeCell="B8" sqref="B8"/>
    </sheetView>
  </sheetViews>
  <sheetFormatPr defaultColWidth="9.33203125" defaultRowHeight="15.05" x14ac:dyDescent="0.3"/>
  <cols>
    <col min="1" max="1" width="26.33203125" style="27" customWidth="1"/>
    <col min="2" max="2" width="11.5546875" style="60" customWidth="1"/>
    <col min="3" max="3" width="10.5546875" style="27" customWidth="1"/>
    <col min="4" max="4" width="19.33203125" style="27" customWidth="1"/>
    <col min="5" max="5" width="18.33203125" style="27" customWidth="1"/>
    <col min="6" max="6" width="11.44140625" style="27" customWidth="1"/>
    <col min="7" max="7" width="9.33203125" style="27" customWidth="1"/>
    <col min="8" max="8" width="10.6640625" style="60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6640625" style="60" customWidth="1"/>
    <col min="15" max="15" width="19.5546875" style="27" customWidth="1"/>
    <col min="16" max="16" width="11.44140625" style="27" customWidth="1"/>
    <col min="17" max="17" width="9.33203125" style="27" customWidth="1"/>
    <col min="18" max="18" width="11" style="27" customWidth="1"/>
    <col min="19" max="19" width="18.6640625" style="27" customWidth="1"/>
    <col min="20" max="20" width="19.5546875" style="27" customWidth="1"/>
    <col min="21" max="21" width="11.3320312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33203125" style="27" customWidth="1"/>
    <col min="28" max="28" width="10.6640625" style="27" customWidth="1"/>
    <col min="29" max="29" width="18.33203125" style="27" customWidth="1"/>
    <col min="30" max="30" width="18.6640625" style="27" customWidth="1"/>
    <col min="31" max="31" width="10.6640625" style="27" customWidth="1"/>
    <col min="32" max="16384" width="9.3320312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" x14ac:dyDescent="0.3">
      <c r="B4" s="26"/>
      <c r="H4" s="26"/>
      <c r="N4" s="26"/>
    </row>
    <row r="5" spans="1:31" s="25" customFormat="1" ht="30.8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42</v>
      </c>
      <c r="C7" s="32"/>
      <c r="D7" s="32"/>
      <c r="E7" s="32"/>
      <c r="F7" s="32"/>
      <c r="G7" s="33"/>
      <c r="H7" s="71"/>
      <c r="I7" s="71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49999999999997" customHeight="1" x14ac:dyDescent="0.3">
      <c r="A8" s="30" t="s">
        <v>11</v>
      </c>
      <c r="B8" s="24" t="s">
        <v>51</v>
      </c>
      <c r="C8" s="72"/>
      <c r="D8" s="72"/>
      <c r="E8" s="72"/>
      <c r="F8" s="72"/>
      <c r="G8" s="73"/>
      <c r="H8" s="73"/>
      <c r="I8" s="73"/>
      <c r="J8" s="73"/>
      <c r="K8" s="73"/>
      <c r="L8" s="30"/>
      <c r="N8" s="26"/>
      <c r="R8" s="30"/>
      <c r="X8" s="30"/>
      <c r="AE8" s="30"/>
    </row>
    <row r="9" spans="1:31" ht="26.2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950000000000003" customHeight="1" thickBot="1" x14ac:dyDescent="0.35">
      <c r="A10" s="25"/>
      <c r="B10" s="114" t="s">
        <v>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1" ht="29.95" customHeight="1" thickBot="1" x14ac:dyDescent="0.35">
      <c r="A11" s="117" t="s">
        <v>10</v>
      </c>
      <c r="B11" s="119" t="s">
        <v>3</v>
      </c>
      <c r="C11" s="120"/>
      <c r="D11" s="120"/>
      <c r="E11" s="120"/>
      <c r="F11" s="121"/>
      <c r="G11" s="122" t="s">
        <v>1</v>
      </c>
      <c r="H11" s="123"/>
      <c r="I11" s="123"/>
      <c r="J11" s="123"/>
      <c r="K11" s="124"/>
      <c r="L11" s="125" t="s">
        <v>2</v>
      </c>
      <c r="M11" s="126"/>
      <c r="N11" s="126"/>
      <c r="O11" s="126"/>
      <c r="P11" s="126"/>
      <c r="Q11" s="127" t="s">
        <v>33</v>
      </c>
      <c r="R11" s="128"/>
      <c r="S11" s="128"/>
      <c r="T11" s="128"/>
      <c r="U11" s="129"/>
      <c r="V11" s="130" t="s">
        <v>5</v>
      </c>
      <c r="W11" s="131"/>
      <c r="X11" s="131"/>
      <c r="Y11" s="131"/>
      <c r="Z11" s="132"/>
      <c r="AA11" s="133" t="s">
        <v>4</v>
      </c>
      <c r="AB11" s="134"/>
      <c r="AC11" s="134"/>
      <c r="AD11" s="134"/>
      <c r="AE11" s="135"/>
    </row>
    <row r="12" spans="1:31" ht="38.950000000000003" customHeight="1" thickBot="1" x14ac:dyDescent="0.35">
      <c r="A12" s="11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IF(B13,B13/$B$22,"")</f>
        <v/>
      </c>
      <c r="D13" s="4"/>
      <c r="E13" s="5"/>
      <c r="F13" s="21" t="str">
        <f t="shared" ref="F13:F21" si="1">IF(E13,E13/$E$22,"")</f>
        <v/>
      </c>
      <c r="G13" s="1">
        <v>2</v>
      </c>
      <c r="H13" s="20">
        <f t="shared" ref="H13:H21" si="2">IF(G13,G13/$G$22,"")</f>
        <v>9.3457943925233638E-3</v>
      </c>
      <c r="I13" s="4">
        <v>368073</v>
      </c>
      <c r="J13" s="5">
        <v>445368.66</v>
      </c>
      <c r="K13" s="21">
        <f t="shared" ref="K13:K21" si="3">IF(J13,J13/$J$22,"")</f>
        <v>0.25205760316556819</v>
      </c>
      <c r="L13" s="1"/>
      <c r="M13" s="20" t="str">
        <f t="shared" ref="M13:M21" si="4">IF(L13,L13/$L$22,"")</f>
        <v/>
      </c>
      <c r="N13" s="4"/>
      <c r="O13" s="5"/>
      <c r="P13" s="21" t="str">
        <f t="shared" ref="P13:P21" si="5">IF(O13,O13/$O$22,"")</f>
        <v/>
      </c>
      <c r="Q13" s="1"/>
      <c r="R13" s="20" t="str">
        <f t="shared" ref="R13:R21" si="6">IF(Q13,Q13/$Q$22,"")</f>
        <v/>
      </c>
      <c r="S13" s="4">
        <v>0</v>
      </c>
      <c r="T13" s="5">
        <v>0</v>
      </c>
      <c r="U13" s="21" t="str">
        <f t="shared" ref="U13:U21" si="7">IF(T13,T13/$T$22,"")</f>
        <v/>
      </c>
      <c r="V13" s="1"/>
      <c r="W13" s="20" t="str">
        <f t="shared" ref="W13:W21" si="8">IF(V13,V13/$V$22,"")</f>
        <v/>
      </c>
      <c r="X13" s="4"/>
      <c r="Y13" s="5"/>
      <c r="Z13" s="21" t="str">
        <f t="shared" ref="Z13:Z21" si="9">IF(Y13,Y13/$Y$22,"")</f>
        <v/>
      </c>
      <c r="AA13" s="1"/>
      <c r="AB13" s="20" t="str">
        <f t="shared" ref="AB13:AB21" si="10">IF(AA13,AA13/$AA$22,"")</f>
        <v/>
      </c>
      <c r="AC13" s="4"/>
      <c r="AD13" s="5"/>
      <c r="AE13" s="21" t="str">
        <f t="shared" ref="AE13:AE21" si="11">IF(AD13,AD13/$AD$22,"")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4.6728971962616819E-3</v>
      </c>
      <c r="I14" s="6">
        <v>28331.75</v>
      </c>
      <c r="J14" s="7">
        <v>34281.42</v>
      </c>
      <c r="K14" s="21">
        <f t="shared" si="3"/>
        <v>1.9401662789456656E-2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7" customFormat="1" ht="36" customHeight="1" x14ac:dyDescent="0.3">
      <c r="A18" s="74" t="s">
        <v>32</v>
      </c>
      <c r="B18" s="69"/>
      <c r="C18" s="64" t="str">
        <f t="shared" si="0"/>
        <v/>
      </c>
      <c r="D18" s="67"/>
      <c r="E18" s="68"/>
      <c r="F18" s="65" t="str">
        <f t="shared" si="1"/>
        <v/>
      </c>
      <c r="G18" s="69">
        <v>1</v>
      </c>
      <c r="H18" s="64">
        <f t="shared" si="2"/>
        <v>4.6728971962616819E-3</v>
      </c>
      <c r="I18" s="67">
        <v>35796.47</v>
      </c>
      <c r="J18" s="67">
        <v>35796.47</v>
      </c>
      <c r="K18" s="65">
        <f t="shared" si="3"/>
        <v>2.0259109453251982E-2</v>
      </c>
      <c r="L18" s="69"/>
      <c r="M18" s="64" t="str">
        <f t="shared" si="4"/>
        <v/>
      </c>
      <c r="N18" s="67"/>
      <c r="O18" s="68"/>
      <c r="P18" s="65" t="str">
        <f t="shared" si="5"/>
        <v/>
      </c>
      <c r="Q18" s="69"/>
      <c r="R18" s="64" t="str">
        <f t="shared" si="6"/>
        <v/>
      </c>
      <c r="S18" s="67"/>
      <c r="T18" s="68"/>
      <c r="U18" s="65" t="str">
        <f t="shared" si="7"/>
        <v/>
      </c>
      <c r="V18" s="69"/>
      <c r="W18" s="64" t="str">
        <f t="shared" si="8"/>
        <v/>
      </c>
      <c r="X18" s="67"/>
      <c r="Y18" s="68"/>
      <c r="Z18" s="65" t="str">
        <f t="shared" si="9"/>
        <v/>
      </c>
      <c r="AA18" s="69"/>
      <c r="AB18" s="20" t="str">
        <f t="shared" si="10"/>
        <v/>
      </c>
      <c r="AC18" s="67"/>
      <c r="AD18" s="68"/>
      <c r="AE18" s="65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9</v>
      </c>
      <c r="H19" s="20">
        <f t="shared" si="2"/>
        <v>4.2056074766355138E-2</v>
      </c>
      <c r="I19" s="6">
        <v>34629.019999999997</v>
      </c>
      <c r="J19" s="6">
        <v>40711.019999999997</v>
      </c>
      <c r="K19" s="21">
        <f t="shared" si="3"/>
        <v>2.3040512378274463E-2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7" customFormat="1" ht="36" customHeight="1" x14ac:dyDescent="0.3">
      <c r="A20" s="78" t="s">
        <v>29</v>
      </c>
      <c r="B20" s="66">
        <v>15</v>
      </c>
      <c r="C20" s="64">
        <f t="shared" si="0"/>
        <v>1</v>
      </c>
      <c r="D20" s="67">
        <v>169455.78</v>
      </c>
      <c r="E20" s="68">
        <v>192682.44</v>
      </c>
      <c r="F20" s="21">
        <f t="shared" si="1"/>
        <v>1</v>
      </c>
      <c r="G20" s="66">
        <f>199+4-2</f>
        <v>201</v>
      </c>
      <c r="H20" s="64">
        <f t="shared" si="2"/>
        <v>0.93925233644859818</v>
      </c>
      <c r="I20" s="67">
        <f>1011518.77+14999+121.97+6633.13+2901.1+8000-121.97-2901.1</f>
        <v>1041150.9</v>
      </c>
      <c r="J20" s="67">
        <f>1176312.57+18148.79+6633.13+3349.9+9680+121.97-121.97-3349.9</f>
        <v>1210774.49</v>
      </c>
      <c r="K20" s="65">
        <f t="shared" si="3"/>
        <v>0.68524111221344863</v>
      </c>
      <c r="L20" s="66">
        <v>23</v>
      </c>
      <c r="M20" s="64">
        <f t="shared" si="4"/>
        <v>1</v>
      </c>
      <c r="N20" s="67">
        <f>55296.38+694.61</f>
        <v>55990.99</v>
      </c>
      <c r="O20" s="68">
        <f>63220.96+840.48</f>
        <v>64061.440000000002</v>
      </c>
      <c r="P20" s="65">
        <f t="shared" si="5"/>
        <v>1</v>
      </c>
      <c r="Q20" s="66"/>
      <c r="R20" s="64" t="str">
        <f t="shared" si="6"/>
        <v/>
      </c>
      <c r="S20" s="67"/>
      <c r="T20" s="68"/>
      <c r="U20" s="65" t="str">
        <f t="shared" si="7"/>
        <v/>
      </c>
      <c r="V20" s="66"/>
      <c r="W20" s="64" t="str">
        <f t="shared" si="8"/>
        <v/>
      </c>
      <c r="X20" s="67"/>
      <c r="Y20" s="68"/>
      <c r="Z20" s="65" t="str">
        <f t="shared" si="9"/>
        <v/>
      </c>
      <c r="AA20" s="66"/>
      <c r="AB20" s="20" t="str">
        <f t="shared" si="10"/>
        <v/>
      </c>
      <c r="AC20" s="67"/>
      <c r="AD20" s="68"/>
      <c r="AE20" s="65" t="str">
        <f t="shared" si="11"/>
        <v/>
      </c>
    </row>
    <row r="21" spans="1:31" s="42" customFormat="1" ht="36" customHeight="1" x14ac:dyDescent="0.3">
      <c r="A21" s="78" t="s">
        <v>40</v>
      </c>
      <c r="B21" s="66"/>
      <c r="C21" s="64" t="str">
        <f t="shared" si="0"/>
        <v/>
      </c>
      <c r="D21" s="67"/>
      <c r="E21" s="68"/>
      <c r="F21" s="65" t="str">
        <f t="shared" si="1"/>
        <v/>
      </c>
      <c r="G21" s="66"/>
      <c r="H21" s="64" t="str">
        <f t="shared" si="2"/>
        <v/>
      </c>
      <c r="I21" s="67"/>
      <c r="J21" s="68"/>
      <c r="K21" s="65" t="str">
        <f t="shared" si="3"/>
        <v/>
      </c>
      <c r="L21" s="66"/>
      <c r="M21" s="64" t="str">
        <f t="shared" si="4"/>
        <v/>
      </c>
      <c r="N21" s="67"/>
      <c r="O21" s="68"/>
      <c r="P21" s="65" t="str">
        <f t="shared" si="5"/>
        <v/>
      </c>
      <c r="Q21" s="66"/>
      <c r="R21" s="64" t="str">
        <f t="shared" si="6"/>
        <v/>
      </c>
      <c r="S21" s="67"/>
      <c r="T21" s="68"/>
      <c r="U21" s="65" t="str">
        <f t="shared" si="7"/>
        <v/>
      </c>
      <c r="V21" s="66"/>
      <c r="W21" s="64" t="str">
        <f t="shared" si="8"/>
        <v/>
      </c>
      <c r="X21" s="67"/>
      <c r="Y21" s="68"/>
      <c r="Z21" s="65" t="str">
        <f t="shared" si="9"/>
        <v/>
      </c>
      <c r="AA21" s="66"/>
      <c r="AB21" s="20" t="str">
        <f t="shared" si="10"/>
        <v/>
      </c>
      <c r="AC21" s="67"/>
      <c r="AD21" s="68"/>
      <c r="AE21" s="65" t="str">
        <f t="shared" si="11"/>
        <v/>
      </c>
    </row>
    <row r="22" spans="1:31" ht="33.049999999999997" customHeight="1" thickBot="1" x14ac:dyDescent="0.35">
      <c r="A22" s="80" t="s">
        <v>0</v>
      </c>
      <c r="B22" s="16">
        <f t="shared" ref="B22:AE22" si="12">SUM(B13:B21)</f>
        <v>15</v>
      </c>
      <c r="C22" s="17">
        <f t="shared" si="12"/>
        <v>1</v>
      </c>
      <c r="D22" s="18">
        <f t="shared" si="12"/>
        <v>169455.78</v>
      </c>
      <c r="E22" s="18">
        <f t="shared" si="12"/>
        <v>192682.44</v>
      </c>
      <c r="F22" s="19">
        <f t="shared" si="12"/>
        <v>1</v>
      </c>
      <c r="G22" s="16">
        <f t="shared" si="12"/>
        <v>214</v>
      </c>
      <c r="H22" s="17">
        <f t="shared" si="12"/>
        <v>1</v>
      </c>
      <c r="I22" s="18">
        <f t="shared" si="12"/>
        <v>1507981.1400000001</v>
      </c>
      <c r="J22" s="18">
        <f t="shared" si="12"/>
        <v>1766932.06</v>
      </c>
      <c r="K22" s="19">
        <f t="shared" si="12"/>
        <v>1</v>
      </c>
      <c r="L22" s="16">
        <f t="shared" si="12"/>
        <v>23</v>
      </c>
      <c r="M22" s="17">
        <f t="shared" si="12"/>
        <v>1</v>
      </c>
      <c r="N22" s="18">
        <f t="shared" si="12"/>
        <v>55990.99</v>
      </c>
      <c r="O22" s="18">
        <f t="shared" si="12"/>
        <v>64061.440000000002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850000000000001" customHeight="1" x14ac:dyDescent="0.3">
      <c r="B23" s="26"/>
      <c r="H23" s="26"/>
      <c r="N23" s="26"/>
    </row>
    <row r="24" spans="1:31" s="47" customFormat="1" ht="47.95" customHeight="1" x14ac:dyDescent="0.3">
      <c r="A24" s="94" t="s">
        <v>48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86"/>
      <c r="S24" s="86"/>
      <c r="T24" s="86"/>
      <c r="U24" s="86"/>
      <c r="V24" s="46"/>
      <c r="W24" s="46"/>
      <c r="X24" s="46"/>
      <c r="AC24" s="46"/>
      <c r="AD24" s="46"/>
      <c r="AE24" s="46"/>
    </row>
    <row r="25" spans="1:31" s="47" customFormat="1" ht="43.85" customHeight="1" x14ac:dyDescent="0.3">
      <c r="A25" s="95" t="s">
        <v>34</v>
      </c>
      <c r="B25" s="95"/>
      <c r="C25" s="95"/>
      <c r="D25" s="95"/>
      <c r="E25" s="95"/>
      <c r="F25" s="95"/>
      <c r="G25" s="95"/>
      <c r="H25" s="95"/>
      <c r="I25" s="48"/>
      <c r="J25" s="48"/>
      <c r="K25" s="48"/>
      <c r="L25" s="85"/>
      <c r="M25" s="87"/>
      <c r="N25" s="86"/>
      <c r="O25" s="86"/>
      <c r="P25" s="48"/>
      <c r="Q25" s="48"/>
      <c r="R25" s="85"/>
      <c r="S25" s="86"/>
      <c r="T25" s="86"/>
      <c r="U25" s="86"/>
      <c r="V25" s="46"/>
      <c r="W25" s="46"/>
      <c r="X25" s="46"/>
      <c r="AC25" s="46"/>
      <c r="AD25" s="46"/>
      <c r="AE25" s="46"/>
    </row>
    <row r="26" spans="1:31" s="50" customFormat="1" x14ac:dyDescent="0.3">
      <c r="A26" s="85"/>
      <c r="B26" s="85"/>
      <c r="C26" s="85"/>
      <c r="D26" s="85"/>
      <c r="E26" s="85"/>
      <c r="F26" s="85"/>
      <c r="G26" s="49"/>
      <c r="H26" s="49"/>
      <c r="I26" s="48"/>
      <c r="J26" s="48"/>
      <c r="K26" s="48"/>
      <c r="L26" s="85"/>
      <c r="M26" s="87"/>
      <c r="N26" s="86"/>
      <c r="O26" s="86"/>
      <c r="P26" s="48"/>
      <c r="Q26" s="48"/>
      <c r="R26" s="85"/>
      <c r="S26" s="86"/>
      <c r="T26" s="86"/>
      <c r="U26" s="86"/>
      <c r="V26" s="46"/>
      <c r="W26" s="46"/>
      <c r="X26" s="46"/>
      <c r="Y26" s="47"/>
      <c r="Z26" s="47"/>
      <c r="AA26" s="47"/>
      <c r="AB26" s="47"/>
      <c r="AC26" s="46"/>
      <c r="AD26" s="46"/>
      <c r="AE26" s="46"/>
    </row>
    <row r="27" spans="1:31" s="51" customFormat="1" ht="13.95" customHeight="1" x14ac:dyDescent="0.3">
      <c r="A27" s="85"/>
      <c r="B27" s="85"/>
      <c r="C27" s="85"/>
      <c r="D27" s="85"/>
      <c r="E27" s="85"/>
      <c r="F27" s="85"/>
      <c r="G27" s="49"/>
      <c r="H27" s="49"/>
      <c r="I27" s="48"/>
      <c r="J27" s="48"/>
      <c r="K27" s="48"/>
      <c r="L27" s="85"/>
      <c r="M27" s="87"/>
      <c r="N27" s="86"/>
      <c r="O27" s="86"/>
      <c r="P27" s="48"/>
      <c r="Q27" s="48"/>
      <c r="R27" s="85"/>
      <c r="S27" s="86"/>
      <c r="T27" s="86"/>
      <c r="U27" s="86"/>
      <c r="V27" s="86"/>
      <c r="W27" s="86"/>
      <c r="X27" s="86"/>
      <c r="Y27" s="47"/>
      <c r="Z27" s="47"/>
      <c r="AA27" s="47"/>
      <c r="AB27" s="47"/>
      <c r="AC27" s="86"/>
      <c r="AD27" s="86"/>
      <c r="AE27" s="86"/>
    </row>
    <row r="28" spans="1:31" s="51" customFormat="1" ht="18" customHeight="1" thickBot="1" x14ac:dyDescent="0.35">
      <c r="A28" s="85"/>
      <c r="B28" s="85"/>
      <c r="C28" s="85"/>
      <c r="D28" s="85"/>
      <c r="E28" s="85"/>
      <c r="F28" s="85"/>
      <c r="G28" s="49"/>
      <c r="H28" s="49"/>
      <c r="I28" s="48"/>
      <c r="J28" s="48"/>
      <c r="K28" s="48"/>
      <c r="L28" s="85"/>
      <c r="M28" s="87"/>
      <c r="N28" s="86"/>
      <c r="O28" s="86"/>
      <c r="P28" s="48"/>
      <c r="Q28" s="48"/>
      <c r="R28" s="85"/>
      <c r="S28" s="86"/>
      <c r="T28" s="86"/>
      <c r="U28" s="86"/>
      <c r="V28" s="48"/>
      <c r="W28" s="48"/>
      <c r="X28" s="85"/>
      <c r="Y28" s="47"/>
      <c r="Z28" s="47"/>
      <c r="AA28" s="47"/>
      <c r="AB28" s="47"/>
      <c r="AC28" s="48"/>
      <c r="AD28" s="48"/>
      <c r="AE28" s="85"/>
    </row>
    <row r="29" spans="1:31" s="52" customFormat="1" ht="18" customHeight="1" x14ac:dyDescent="0.3">
      <c r="A29" s="96" t="s">
        <v>10</v>
      </c>
      <c r="B29" s="99" t="s">
        <v>17</v>
      </c>
      <c r="C29" s="100"/>
      <c r="D29" s="100"/>
      <c r="E29" s="100"/>
      <c r="F29" s="101"/>
      <c r="G29" s="25"/>
      <c r="J29" s="105" t="s">
        <v>15</v>
      </c>
      <c r="K29" s="106"/>
      <c r="L29" s="99" t="s">
        <v>16</v>
      </c>
      <c r="M29" s="100"/>
      <c r="N29" s="100"/>
      <c r="O29" s="100"/>
      <c r="P29" s="101"/>
      <c r="Q29" s="48"/>
      <c r="R29" s="85"/>
      <c r="S29" s="86"/>
      <c r="T29" s="86"/>
      <c r="U29" s="86"/>
      <c r="V29" s="48"/>
      <c r="W29" s="48"/>
      <c r="X29" s="85"/>
      <c r="AC29" s="48"/>
      <c r="AD29" s="48"/>
      <c r="AE29" s="85"/>
    </row>
    <row r="30" spans="1:31" s="52" customFormat="1" ht="18" customHeight="1" thickBot="1" x14ac:dyDescent="0.35">
      <c r="A30" s="97"/>
      <c r="B30" s="102"/>
      <c r="C30" s="103"/>
      <c r="D30" s="103"/>
      <c r="E30" s="103"/>
      <c r="F30" s="104"/>
      <c r="G30" s="25"/>
      <c r="J30" s="107"/>
      <c r="K30" s="108"/>
      <c r="L30" s="111"/>
      <c r="M30" s="112"/>
      <c r="N30" s="112"/>
      <c r="O30" s="112"/>
      <c r="P30" s="113"/>
      <c r="Q30" s="48"/>
      <c r="R30" s="85"/>
      <c r="S30" s="86"/>
      <c r="T30" s="86"/>
      <c r="U30" s="86"/>
      <c r="V30" s="48"/>
      <c r="W30" s="48"/>
      <c r="X30" s="85"/>
      <c r="AC30" s="48"/>
      <c r="AD30" s="48"/>
      <c r="AE30" s="85"/>
    </row>
    <row r="31" spans="1:31" s="25" customFormat="1" ht="47.65" customHeight="1" thickBot="1" x14ac:dyDescent="0.35">
      <c r="A31" s="98"/>
      <c r="B31" s="53" t="s">
        <v>14</v>
      </c>
      <c r="C31" s="35" t="s">
        <v>8</v>
      </c>
      <c r="D31" s="36" t="s">
        <v>30</v>
      </c>
      <c r="E31" s="37" t="s">
        <v>31</v>
      </c>
      <c r="F31" s="54" t="s">
        <v>9</v>
      </c>
      <c r="J31" s="109"/>
      <c r="K31" s="110"/>
      <c r="L31" s="53" t="s">
        <v>14</v>
      </c>
      <c r="M31" s="35" t="s">
        <v>8</v>
      </c>
      <c r="N31" s="36" t="s">
        <v>30</v>
      </c>
      <c r="O31" s="37" t="s">
        <v>31</v>
      </c>
      <c r="P31" s="54" t="s">
        <v>9</v>
      </c>
    </row>
    <row r="32" spans="1:31" s="25" customFormat="1" ht="29.95" customHeight="1" x14ac:dyDescent="0.3">
      <c r="A32" s="41" t="s">
        <v>25</v>
      </c>
      <c r="B32" s="9">
        <f t="shared" ref="B32:B40" si="13">B13+G13+L13+Q13+AA13+V13</f>
        <v>2</v>
      </c>
      <c r="C32" s="8">
        <f t="shared" ref="C32:C40" si="14">IF(B32,B32/$B$41,"")</f>
        <v>7.9365079365079361E-3</v>
      </c>
      <c r="D32" s="10">
        <f t="shared" ref="D32:E40" si="15">D13+I13+N13+S13+AC13+X13</f>
        <v>368073</v>
      </c>
      <c r="E32" s="11">
        <f t="shared" si="15"/>
        <v>445368.66</v>
      </c>
      <c r="F32" s="21">
        <f t="shared" ref="F32:F40" si="16">IF(E32,E32/$E$41,"")</f>
        <v>0.22007904091600752</v>
      </c>
      <c r="J32" s="90" t="s">
        <v>3</v>
      </c>
      <c r="K32" s="91"/>
      <c r="L32" s="55">
        <f>B22</f>
        <v>15</v>
      </c>
      <c r="M32" s="8">
        <f t="shared" ref="M32:M37" si="17">IF(L32,L32/$L$38,"")</f>
        <v>5.9523809523809521E-2</v>
      </c>
      <c r="N32" s="56">
        <f>D22</f>
        <v>169455.78</v>
      </c>
      <c r="O32" s="56">
        <f>E22</f>
        <v>192682.44</v>
      </c>
      <c r="P32" s="57">
        <f t="shared" ref="P32:P37" si="18">IF(O32,O32/$O$38,"")</f>
        <v>9.521407859402628E-2</v>
      </c>
    </row>
    <row r="33" spans="1:33" s="25" customFormat="1" ht="29.95" customHeight="1" x14ac:dyDescent="0.3">
      <c r="A33" s="43" t="s">
        <v>18</v>
      </c>
      <c r="B33" s="12">
        <f t="shared" si="13"/>
        <v>1</v>
      </c>
      <c r="C33" s="8">
        <f t="shared" si="14"/>
        <v>3.968253968253968E-3</v>
      </c>
      <c r="D33" s="13">
        <f t="shared" si="15"/>
        <v>28331.75</v>
      </c>
      <c r="E33" s="14">
        <f t="shared" si="15"/>
        <v>34281.42</v>
      </c>
      <c r="F33" s="21">
        <f t="shared" si="16"/>
        <v>1.6940172743270348E-2</v>
      </c>
      <c r="J33" s="92" t="s">
        <v>1</v>
      </c>
      <c r="K33" s="93"/>
      <c r="L33" s="58">
        <f>G22</f>
        <v>214</v>
      </c>
      <c r="M33" s="8">
        <f t="shared" si="17"/>
        <v>0.84920634920634919</v>
      </c>
      <c r="N33" s="59">
        <f>I22</f>
        <v>1507981.1400000001</v>
      </c>
      <c r="O33" s="59">
        <f>J22</f>
        <v>1766932.06</v>
      </c>
      <c r="P33" s="57">
        <f t="shared" si="18"/>
        <v>0.87312994391779941</v>
      </c>
    </row>
    <row r="34" spans="1:33" ht="29.95" customHeight="1" x14ac:dyDescent="0.3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J34" s="92" t="s">
        <v>2</v>
      </c>
      <c r="K34" s="93"/>
      <c r="L34" s="58">
        <f>L22</f>
        <v>23</v>
      </c>
      <c r="M34" s="8">
        <f t="shared" si="17"/>
        <v>9.1269841269841265E-2</v>
      </c>
      <c r="N34" s="59">
        <f>N22</f>
        <v>55990.99</v>
      </c>
      <c r="O34" s="59">
        <f>O22</f>
        <v>64061.440000000002</v>
      </c>
      <c r="P34" s="57">
        <f t="shared" si="18"/>
        <v>3.1655977488174322E-2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9.95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5"/>
        <v>0</v>
      </c>
      <c r="F35" s="21" t="str">
        <f t="shared" si="16"/>
        <v/>
      </c>
      <c r="G35" s="25"/>
      <c r="J35" s="92" t="s">
        <v>33</v>
      </c>
      <c r="K35" s="93"/>
      <c r="L35" s="58">
        <f>Q22</f>
        <v>0</v>
      </c>
      <c r="M35" s="8" t="str">
        <f t="shared" si="17"/>
        <v/>
      </c>
      <c r="N35" s="59">
        <f>S22</f>
        <v>0</v>
      </c>
      <c r="O35" s="59">
        <f>T22</f>
        <v>0</v>
      </c>
      <c r="P35" s="57" t="str">
        <f t="shared" si="18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29.95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5"/>
        <v>0</v>
      </c>
      <c r="F36" s="21" t="str">
        <f t="shared" si="16"/>
        <v/>
      </c>
      <c r="G36" s="25"/>
      <c r="J36" s="92" t="s">
        <v>5</v>
      </c>
      <c r="K36" s="93"/>
      <c r="L36" s="58">
        <f>V22</f>
        <v>0</v>
      </c>
      <c r="M36" s="8" t="str">
        <f t="shared" si="17"/>
        <v/>
      </c>
      <c r="N36" s="59">
        <f>X22</f>
        <v>0</v>
      </c>
      <c r="O36" s="59">
        <f>Y22</f>
        <v>0</v>
      </c>
      <c r="P36" s="57" t="str">
        <f t="shared" si="1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9.95" customHeight="1" x14ac:dyDescent="0.3">
      <c r="A37" s="44" t="s">
        <v>32</v>
      </c>
      <c r="B37" s="15">
        <f t="shared" si="13"/>
        <v>1</v>
      </c>
      <c r="C37" s="8">
        <f t="shared" si="14"/>
        <v>3.968253968253968E-3</v>
      </c>
      <c r="D37" s="13">
        <f t="shared" si="15"/>
        <v>35796.47</v>
      </c>
      <c r="E37" s="22">
        <f t="shared" si="15"/>
        <v>35796.47</v>
      </c>
      <c r="F37" s="21">
        <f t="shared" si="16"/>
        <v>1.7688835100742466E-2</v>
      </c>
      <c r="G37" s="25"/>
      <c r="J37" s="92" t="s">
        <v>4</v>
      </c>
      <c r="K37" s="93"/>
      <c r="L37" s="58">
        <f>AA22</f>
        <v>0</v>
      </c>
      <c r="M37" s="8" t="str">
        <f t="shared" si="17"/>
        <v/>
      </c>
      <c r="N37" s="59">
        <f>AC22</f>
        <v>0</v>
      </c>
      <c r="O37" s="59">
        <f>AD22</f>
        <v>0</v>
      </c>
      <c r="P37" s="57" t="str">
        <f t="shared" si="18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9.95" customHeight="1" thickBot="1" x14ac:dyDescent="0.35">
      <c r="A38" s="44" t="s">
        <v>28</v>
      </c>
      <c r="B38" s="12">
        <f t="shared" si="13"/>
        <v>9</v>
      </c>
      <c r="C38" s="8">
        <f t="shared" si="14"/>
        <v>3.5714285714285712E-2</v>
      </c>
      <c r="D38" s="13">
        <f t="shared" si="15"/>
        <v>34629.019999999997</v>
      </c>
      <c r="E38" s="23">
        <f t="shared" si="15"/>
        <v>40711.019999999997</v>
      </c>
      <c r="F38" s="21">
        <f t="shared" si="16"/>
        <v>2.0117361280680146E-2</v>
      </c>
      <c r="G38" s="25"/>
      <c r="J38" s="88" t="s">
        <v>0</v>
      </c>
      <c r="K38" s="89"/>
      <c r="L38" s="81">
        <f>SUM(L32:L37)</f>
        <v>252</v>
      </c>
      <c r="M38" s="17">
        <f>SUM(M32:M37)</f>
        <v>1</v>
      </c>
      <c r="N38" s="82">
        <f>SUM(N32:N37)</f>
        <v>1733427.9100000001</v>
      </c>
      <c r="O38" s="83">
        <f>SUM(O32:O37)</f>
        <v>2023675.94</v>
      </c>
      <c r="P38" s="84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9.95" customHeight="1" x14ac:dyDescent="0.3">
      <c r="A39" s="45" t="s">
        <v>29</v>
      </c>
      <c r="B39" s="12">
        <f t="shared" si="13"/>
        <v>239</v>
      </c>
      <c r="C39" s="8">
        <f t="shared" si="14"/>
        <v>0.94841269841269837</v>
      </c>
      <c r="D39" s="13">
        <f t="shared" si="15"/>
        <v>1266597.67</v>
      </c>
      <c r="E39" s="23">
        <f t="shared" si="15"/>
        <v>1467518.3699999999</v>
      </c>
      <c r="F39" s="21">
        <f t="shared" si="16"/>
        <v>0.72517458995929951</v>
      </c>
      <c r="G39" s="25"/>
      <c r="H39" s="26"/>
      <c r="I39" s="61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1" customFormat="1" ht="29.95" customHeight="1" x14ac:dyDescent="0.3">
      <c r="A40" s="78" t="s">
        <v>40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5"/>
        <v>0</v>
      </c>
      <c r="F40" s="21" t="str">
        <f t="shared" si="16"/>
        <v/>
      </c>
      <c r="G40" s="49"/>
      <c r="H40" s="49"/>
      <c r="I40" s="48"/>
      <c r="J40" s="48"/>
      <c r="K40" s="48"/>
      <c r="L40" s="85"/>
      <c r="M40" s="87"/>
      <c r="N40" s="86"/>
      <c r="O40" s="86"/>
      <c r="P40" s="48"/>
      <c r="Q40" s="48"/>
      <c r="R40" s="85"/>
      <c r="S40" s="86"/>
      <c r="T40" s="86"/>
      <c r="U40" s="86"/>
      <c r="V40" s="48"/>
      <c r="W40" s="48"/>
      <c r="X40" s="85"/>
      <c r="Y40" s="47"/>
      <c r="Z40" s="47"/>
      <c r="AA40" s="47"/>
      <c r="AB40" s="47"/>
      <c r="AC40" s="48"/>
      <c r="AD40" s="48"/>
      <c r="AE40" s="85"/>
    </row>
    <row r="41" spans="1:33" s="51" customFormat="1" ht="29.95" customHeight="1" thickBot="1" x14ac:dyDescent="0.35">
      <c r="A41" s="62" t="s">
        <v>0</v>
      </c>
      <c r="B41" s="16">
        <f>SUM(B32:B40)</f>
        <v>252</v>
      </c>
      <c r="C41" s="17">
        <f>SUM(C32:C40)</f>
        <v>1</v>
      </c>
      <c r="D41" s="18">
        <f>SUM(D32:D40)</f>
        <v>1733427.91</v>
      </c>
      <c r="E41" s="18">
        <f>SUM(E32:E40)</f>
        <v>2023675.94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3"/>
      <c r="V41" s="48"/>
      <c r="W41" s="48"/>
      <c r="X41" s="85"/>
      <c r="Y41" s="47"/>
      <c r="Z41" s="47"/>
      <c r="AA41" s="47"/>
      <c r="AB41" s="47"/>
      <c r="AC41" s="48"/>
      <c r="AD41" s="48"/>
      <c r="AE41" s="85"/>
    </row>
    <row r="42" spans="1:33" ht="36" customHeight="1" x14ac:dyDescent="0.3">
      <c r="A42" s="85"/>
      <c r="B42" s="85"/>
      <c r="C42" s="85"/>
      <c r="D42" s="85"/>
      <c r="E42" s="85"/>
      <c r="F42" s="8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3">
      <c r="B43" s="26"/>
      <c r="H43" s="26"/>
      <c r="N43" s="26"/>
    </row>
    <row r="44" spans="1:33" s="25" customFormat="1" x14ac:dyDescent="0.3">
      <c r="B44" s="26"/>
      <c r="H44" s="26"/>
      <c r="N44" s="26"/>
    </row>
    <row r="45" spans="1:33" s="25" customForma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G101" s="27"/>
      <c r="H101" s="60"/>
      <c r="I101" s="27"/>
      <c r="J101" s="27"/>
      <c r="K101" s="27"/>
      <c r="L101" s="27"/>
      <c r="M101" s="27"/>
      <c r="N101" s="60"/>
      <c r="O101" s="27"/>
      <c r="P101" s="27"/>
      <c r="Q101" s="27"/>
      <c r="R101" s="27"/>
      <c r="S101" s="27"/>
      <c r="T101" s="27"/>
      <c r="U101" s="27"/>
    </row>
    <row r="102" spans="2:21" s="25" customFormat="1" x14ac:dyDescent="0.3">
      <c r="B102" s="26"/>
      <c r="G102" s="27"/>
      <c r="H102" s="60"/>
      <c r="I102" s="27"/>
      <c r="J102" s="27"/>
      <c r="K102" s="27"/>
      <c r="L102" s="27"/>
      <c r="M102" s="27"/>
      <c r="N102" s="60"/>
      <c r="O102" s="27"/>
      <c r="P102" s="27"/>
      <c r="Q102" s="27"/>
      <c r="R102" s="27"/>
      <c r="S102" s="27"/>
      <c r="T102" s="27"/>
      <c r="U102" s="27"/>
    </row>
    <row r="103" spans="2:21" s="25" customFormat="1" x14ac:dyDescent="0.3">
      <c r="B103" s="26"/>
      <c r="F103" s="27"/>
      <c r="G103" s="27"/>
      <c r="H103" s="60"/>
      <c r="I103" s="27"/>
      <c r="J103" s="27"/>
      <c r="K103" s="27"/>
      <c r="L103" s="27"/>
      <c r="M103" s="27"/>
      <c r="N103" s="60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6:K36"/>
    <mergeCell ref="J37:K37"/>
  </mergeCells>
  <pageMargins left="0.39370078740157483" right="0" top="0.55118110236220474" bottom="0.35433070866141736" header="0.31496062992125984" footer="0.31496062992125984"/>
  <pageSetup paperSize="8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25" zoomScale="80" zoomScaleNormal="80" workbookViewId="0">
      <selection activeCell="D39" sqref="D39"/>
    </sheetView>
  </sheetViews>
  <sheetFormatPr defaultColWidth="9.33203125" defaultRowHeight="15.05" x14ac:dyDescent="0.3"/>
  <cols>
    <col min="1" max="1" width="26.33203125" style="27" customWidth="1"/>
    <col min="2" max="2" width="11.5546875" style="60" customWidth="1"/>
    <col min="3" max="3" width="10.5546875" style="27" customWidth="1"/>
    <col min="4" max="4" width="19.33203125" style="27" customWidth="1"/>
    <col min="5" max="5" width="18.33203125" style="27" customWidth="1"/>
    <col min="6" max="6" width="11.44140625" style="27" customWidth="1"/>
    <col min="7" max="7" width="9.33203125" style="27" customWidth="1"/>
    <col min="8" max="8" width="10.6640625" style="60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6640625" style="60" customWidth="1"/>
    <col min="15" max="15" width="19.5546875" style="27" customWidth="1"/>
    <col min="16" max="16" width="11.44140625" style="27" customWidth="1"/>
    <col min="17" max="17" width="9.33203125" style="27" customWidth="1"/>
    <col min="18" max="18" width="11" style="27" customWidth="1"/>
    <col min="19" max="19" width="18.6640625" style="27" customWidth="1"/>
    <col min="20" max="20" width="19.5546875" style="27" customWidth="1"/>
    <col min="21" max="21" width="11.3320312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33203125" style="27" customWidth="1"/>
    <col min="28" max="28" width="10.6640625" style="27" customWidth="1"/>
    <col min="29" max="29" width="18.33203125" style="27" customWidth="1"/>
    <col min="30" max="30" width="18.6640625" style="27" customWidth="1"/>
    <col min="31" max="31" width="10.6640625" style="27" customWidth="1"/>
    <col min="32" max="16384" width="9.3320312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8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36</v>
      </c>
      <c r="B7" s="31" t="s">
        <v>43</v>
      </c>
      <c r="C7" s="32"/>
      <c r="D7" s="32"/>
      <c r="E7" s="32"/>
      <c r="F7" s="32"/>
      <c r="G7" s="33"/>
      <c r="H7" s="71"/>
      <c r="I7" s="71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49999999999997" customHeight="1" x14ac:dyDescent="0.3">
      <c r="A8" s="30" t="s">
        <v>11</v>
      </c>
      <c r="B8" s="24" t="s">
        <v>51</v>
      </c>
      <c r="C8" s="72"/>
      <c r="D8" s="72"/>
      <c r="E8" s="72"/>
      <c r="F8" s="72"/>
      <c r="G8" s="73"/>
      <c r="H8" s="73"/>
      <c r="I8" s="73"/>
      <c r="J8" s="73"/>
      <c r="K8" s="73"/>
      <c r="L8" s="30"/>
      <c r="N8" s="26"/>
      <c r="R8" s="30"/>
      <c r="X8" s="30"/>
      <c r="AE8" s="30"/>
    </row>
    <row r="9" spans="1:31" ht="26.2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950000000000003" customHeight="1" thickBot="1" x14ac:dyDescent="0.35">
      <c r="A10" s="25"/>
      <c r="B10" s="114" t="s">
        <v>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1" ht="29.95" customHeight="1" thickBot="1" x14ac:dyDescent="0.35">
      <c r="A11" s="117" t="s">
        <v>10</v>
      </c>
      <c r="B11" s="119" t="s">
        <v>3</v>
      </c>
      <c r="C11" s="120"/>
      <c r="D11" s="120"/>
      <c r="E11" s="120"/>
      <c r="F11" s="121"/>
      <c r="G11" s="122" t="s">
        <v>1</v>
      </c>
      <c r="H11" s="123"/>
      <c r="I11" s="123"/>
      <c r="J11" s="123"/>
      <c r="K11" s="124"/>
      <c r="L11" s="125" t="s">
        <v>2</v>
      </c>
      <c r="M11" s="126"/>
      <c r="N11" s="126"/>
      <c r="O11" s="126"/>
      <c r="P11" s="126"/>
      <c r="Q11" s="127" t="s">
        <v>33</v>
      </c>
      <c r="R11" s="128"/>
      <c r="S11" s="128"/>
      <c r="T11" s="128"/>
      <c r="U11" s="129"/>
      <c r="V11" s="130" t="s">
        <v>5</v>
      </c>
      <c r="W11" s="131"/>
      <c r="X11" s="131"/>
      <c r="Y11" s="131"/>
      <c r="Z11" s="132"/>
      <c r="AA11" s="133" t="s">
        <v>4</v>
      </c>
      <c r="AB11" s="134"/>
      <c r="AC11" s="134"/>
      <c r="AD11" s="134"/>
      <c r="AE11" s="135"/>
    </row>
    <row r="12" spans="1:31" ht="38.950000000000003" customHeight="1" thickBot="1" x14ac:dyDescent="0.35">
      <c r="A12" s="11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>
        <v>2</v>
      </c>
      <c r="C13" s="20">
        <f t="shared" ref="C13:C21" si="0">IF(B13,B13/$B$22,"")</f>
        <v>7.1428571428571425E-2</v>
      </c>
      <c r="D13" s="4">
        <v>208031.69</v>
      </c>
      <c r="E13" s="5">
        <v>251718.35</v>
      </c>
      <c r="F13" s="21">
        <f t="shared" ref="F13:F21" si="1">IF(E13,E13/$E$22,"")</f>
        <v>0.49311014513581231</v>
      </c>
      <c r="G13" s="1">
        <v>6</v>
      </c>
      <c r="H13" s="20">
        <f t="shared" ref="H13:H21" si="2">IF(G13,G13/$G$22,"")</f>
        <v>3.2967032967032968E-2</v>
      </c>
      <c r="I13" s="4">
        <f>356502.25+39429.83-510</f>
        <v>395422.08</v>
      </c>
      <c r="J13" s="5">
        <f>431367.72+35610.09-617.1</f>
        <v>466360.70999999996</v>
      </c>
      <c r="K13" s="21">
        <f t="shared" ref="K13:K21" si="3">IF(J13,J13/$J$22,"")</f>
        <v>0.32463549008677106</v>
      </c>
      <c r="L13" s="1"/>
      <c r="M13" s="20" t="str">
        <f t="shared" ref="M13:M21" si="4">IF(L13,L13/$L$22,"")</f>
        <v/>
      </c>
      <c r="N13" s="4"/>
      <c r="O13" s="5"/>
      <c r="P13" s="21" t="str">
        <f t="shared" ref="P13:P21" si="5">IF(O13,O13/$O$22,"")</f>
        <v/>
      </c>
      <c r="Q13" s="1"/>
      <c r="R13" s="20" t="str">
        <f t="shared" ref="R13:R21" si="6">IF(Q13,Q13/$Q$22,"")</f>
        <v/>
      </c>
      <c r="S13" s="4"/>
      <c r="T13" s="5"/>
      <c r="U13" s="21" t="str">
        <f t="shared" ref="U13:U21" si="7">IF(T13,T13/$T$22,"")</f>
        <v/>
      </c>
      <c r="V13" s="1"/>
      <c r="W13" s="20" t="str">
        <f t="shared" ref="W13:W21" si="8">IF(V13,V13/$V$22,"")</f>
        <v/>
      </c>
      <c r="X13" s="4"/>
      <c r="Y13" s="5"/>
      <c r="Z13" s="21" t="str">
        <f t="shared" ref="Z13:Z21" si="9">IF(Y13,Y13/$Y$22,"")</f>
        <v/>
      </c>
      <c r="AA13" s="1"/>
      <c r="AB13" s="20" t="str">
        <f t="shared" ref="AB13:AB21" si="10">IF(AA13,AA13/$AA$22,"")</f>
        <v/>
      </c>
      <c r="AC13" s="4"/>
      <c r="AD13" s="5"/>
      <c r="AE13" s="21" t="str">
        <f t="shared" ref="AE13:AE21" si="11">IF(AD13,AD13/$AD$22,"")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5.4945054945054949E-3</v>
      </c>
      <c r="I14" s="6">
        <v>39174.019999999997</v>
      </c>
      <c r="J14" s="7">
        <v>47400.56</v>
      </c>
      <c r="K14" s="21">
        <f t="shared" si="3"/>
        <v>3.2995712752018493E-2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7" customFormat="1" ht="36" customHeight="1" x14ac:dyDescent="0.3">
      <c r="A18" s="74" t="s">
        <v>32</v>
      </c>
      <c r="B18" s="69"/>
      <c r="C18" s="64" t="str">
        <f t="shared" si="0"/>
        <v/>
      </c>
      <c r="D18" s="67"/>
      <c r="E18" s="68"/>
      <c r="F18" s="65" t="str">
        <f t="shared" si="1"/>
        <v/>
      </c>
      <c r="G18" s="69">
        <v>4</v>
      </c>
      <c r="H18" s="64">
        <f t="shared" si="2"/>
        <v>2.197802197802198E-2</v>
      </c>
      <c r="I18" s="67">
        <f>87100+36638.38</f>
        <v>123738.38</v>
      </c>
      <c r="J18" s="68">
        <f>36638.38+94912</f>
        <v>131550.38</v>
      </c>
      <c r="K18" s="65">
        <f t="shared" si="3"/>
        <v>9.1572727218810879E-2</v>
      </c>
      <c r="L18" s="69"/>
      <c r="M18" s="64" t="str">
        <f t="shared" si="4"/>
        <v/>
      </c>
      <c r="N18" s="67"/>
      <c r="O18" s="68"/>
      <c r="P18" s="65" t="str">
        <f t="shared" si="5"/>
        <v/>
      </c>
      <c r="Q18" s="69"/>
      <c r="R18" s="64" t="str">
        <f t="shared" si="6"/>
        <v/>
      </c>
      <c r="S18" s="67"/>
      <c r="T18" s="68"/>
      <c r="U18" s="65" t="str">
        <f t="shared" si="7"/>
        <v/>
      </c>
      <c r="V18" s="69"/>
      <c r="W18" s="64" t="str">
        <f t="shared" si="8"/>
        <v/>
      </c>
      <c r="X18" s="67"/>
      <c r="Y18" s="68"/>
      <c r="Z18" s="65" t="str">
        <f t="shared" si="9"/>
        <v/>
      </c>
      <c r="AA18" s="69"/>
      <c r="AB18" s="20" t="str">
        <f t="shared" si="10"/>
        <v/>
      </c>
      <c r="AC18" s="67"/>
      <c r="AD18" s="68"/>
      <c r="AE18" s="65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1.6483516483516484E-2</v>
      </c>
      <c r="I19" s="6">
        <v>20875</v>
      </c>
      <c r="J19" s="7">
        <f>25258.75</f>
        <v>25258.75</v>
      </c>
      <c r="K19" s="21">
        <f t="shared" si="3"/>
        <v>1.7582713357712377E-2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7" customFormat="1" ht="36" customHeight="1" x14ac:dyDescent="0.3">
      <c r="A20" s="78" t="s">
        <v>29</v>
      </c>
      <c r="B20" s="66">
        <v>26</v>
      </c>
      <c r="C20" s="64">
        <f t="shared" si="0"/>
        <v>0.9285714285714286</v>
      </c>
      <c r="D20" s="67">
        <v>213845.01</v>
      </c>
      <c r="E20" s="68">
        <v>258752.49</v>
      </c>
      <c r="F20" s="21">
        <f t="shared" si="1"/>
        <v>0.50688985486418781</v>
      </c>
      <c r="G20" s="66">
        <f>168</f>
        <v>168</v>
      </c>
      <c r="H20" s="64">
        <f t="shared" si="2"/>
        <v>0.92307692307692313</v>
      </c>
      <c r="I20" s="67">
        <f>653870.58+510-75</f>
        <v>654305.57999999996</v>
      </c>
      <c r="J20" s="68">
        <f>765454.74+617.1-75</f>
        <v>765996.84</v>
      </c>
      <c r="K20" s="65">
        <f t="shared" si="3"/>
        <v>0.53321335658468727</v>
      </c>
      <c r="L20" s="66">
        <v>18</v>
      </c>
      <c r="M20" s="64">
        <f t="shared" si="4"/>
        <v>1</v>
      </c>
      <c r="N20" s="67">
        <v>52206.8</v>
      </c>
      <c r="O20" s="68">
        <v>63170.21</v>
      </c>
      <c r="P20" s="65">
        <f t="shared" si="5"/>
        <v>1</v>
      </c>
      <c r="Q20" s="66"/>
      <c r="R20" s="64" t="str">
        <f t="shared" si="6"/>
        <v/>
      </c>
      <c r="S20" s="67"/>
      <c r="T20" s="68"/>
      <c r="U20" s="65" t="str">
        <f t="shared" si="7"/>
        <v/>
      </c>
      <c r="V20" s="66"/>
      <c r="W20" s="64" t="str">
        <f t="shared" si="8"/>
        <v/>
      </c>
      <c r="X20" s="67"/>
      <c r="Y20" s="68"/>
      <c r="Z20" s="65" t="str">
        <f t="shared" si="9"/>
        <v/>
      </c>
      <c r="AA20" s="66"/>
      <c r="AB20" s="20" t="str">
        <f t="shared" si="10"/>
        <v/>
      </c>
      <c r="AC20" s="67"/>
      <c r="AD20" s="68"/>
      <c r="AE20" s="65" t="str">
        <f t="shared" si="11"/>
        <v/>
      </c>
    </row>
    <row r="21" spans="1:31" s="42" customFormat="1" ht="36" customHeight="1" x14ac:dyDescent="0.3">
      <c r="A21" s="78" t="s">
        <v>40</v>
      </c>
      <c r="B21" s="66"/>
      <c r="C21" s="64" t="str">
        <f t="shared" si="0"/>
        <v/>
      </c>
      <c r="D21" s="67"/>
      <c r="E21" s="68"/>
      <c r="F21" s="65" t="str">
        <f t="shared" si="1"/>
        <v/>
      </c>
      <c r="G21" s="66"/>
      <c r="H21" s="64" t="str">
        <f t="shared" si="2"/>
        <v/>
      </c>
      <c r="I21" s="67"/>
      <c r="J21" s="68"/>
      <c r="K21" s="65" t="str">
        <f t="shared" si="3"/>
        <v/>
      </c>
      <c r="L21" s="66"/>
      <c r="M21" s="64" t="str">
        <f t="shared" si="4"/>
        <v/>
      </c>
      <c r="N21" s="67"/>
      <c r="O21" s="68"/>
      <c r="P21" s="65" t="str">
        <f t="shared" si="5"/>
        <v/>
      </c>
      <c r="Q21" s="66"/>
      <c r="R21" s="64" t="str">
        <f t="shared" si="6"/>
        <v/>
      </c>
      <c r="S21" s="67"/>
      <c r="T21" s="68"/>
      <c r="U21" s="65" t="str">
        <f t="shared" si="7"/>
        <v/>
      </c>
      <c r="V21" s="66"/>
      <c r="W21" s="64" t="str">
        <f t="shared" si="8"/>
        <v/>
      </c>
      <c r="X21" s="67"/>
      <c r="Y21" s="68"/>
      <c r="Z21" s="65" t="str">
        <f t="shared" si="9"/>
        <v/>
      </c>
      <c r="AA21" s="66"/>
      <c r="AB21" s="20" t="str">
        <f t="shared" si="10"/>
        <v/>
      </c>
      <c r="AC21" s="67"/>
      <c r="AD21" s="68"/>
      <c r="AE21" s="65" t="str">
        <f t="shared" si="11"/>
        <v/>
      </c>
    </row>
    <row r="22" spans="1:31" ht="33.049999999999997" customHeight="1" thickBot="1" x14ac:dyDescent="0.35">
      <c r="A22" s="80" t="s">
        <v>0</v>
      </c>
      <c r="B22" s="16">
        <f t="shared" ref="B22:AE22" si="12">SUM(B13:B21)</f>
        <v>28</v>
      </c>
      <c r="C22" s="17">
        <f t="shared" si="12"/>
        <v>1</v>
      </c>
      <c r="D22" s="18">
        <f t="shared" si="12"/>
        <v>421876.7</v>
      </c>
      <c r="E22" s="18">
        <f t="shared" si="12"/>
        <v>510470.83999999997</v>
      </c>
      <c r="F22" s="19">
        <f t="shared" si="12"/>
        <v>1</v>
      </c>
      <c r="G22" s="16">
        <f t="shared" si="12"/>
        <v>182</v>
      </c>
      <c r="H22" s="17">
        <f t="shared" si="12"/>
        <v>1</v>
      </c>
      <c r="I22" s="18">
        <f t="shared" si="12"/>
        <v>1233515.06</v>
      </c>
      <c r="J22" s="18">
        <f t="shared" si="12"/>
        <v>1436567.2399999998</v>
      </c>
      <c r="K22" s="19">
        <f t="shared" si="12"/>
        <v>1</v>
      </c>
      <c r="L22" s="16">
        <f t="shared" si="12"/>
        <v>18</v>
      </c>
      <c r="M22" s="17">
        <f t="shared" si="12"/>
        <v>1</v>
      </c>
      <c r="N22" s="18">
        <f t="shared" si="12"/>
        <v>52206.8</v>
      </c>
      <c r="O22" s="18">
        <f t="shared" si="12"/>
        <v>63170.21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850000000000001" customHeight="1" x14ac:dyDescent="0.3">
      <c r="B23" s="26"/>
      <c r="H23" s="26"/>
      <c r="N23" s="26"/>
    </row>
    <row r="24" spans="1:31" s="47" customFormat="1" ht="47.95" customHeight="1" x14ac:dyDescent="0.3">
      <c r="A24" s="94" t="s">
        <v>49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86"/>
      <c r="S24" s="86"/>
      <c r="T24" s="86"/>
      <c r="U24" s="86"/>
      <c r="V24" s="46"/>
      <c r="W24" s="46"/>
      <c r="X24" s="46"/>
      <c r="AC24" s="46"/>
      <c r="AD24" s="46"/>
      <c r="AE24" s="46"/>
    </row>
    <row r="25" spans="1:31" s="47" customFormat="1" ht="43.85" customHeight="1" x14ac:dyDescent="0.3">
      <c r="A25" s="95" t="s">
        <v>34</v>
      </c>
      <c r="B25" s="95"/>
      <c r="C25" s="95"/>
      <c r="D25" s="95"/>
      <c r="E25" s="95"/>
      <c r="F25" s="95"/>
      <c r="G25" s="95"/>
      <c r="H25" s="95"/>
      <c r="I25" s="48"/>
      <c r="J25" s="48"/>
      <c r="K25" s="48"/>
      <c r="L25" s="85"/>
      <c r="M25" s="87"/>
      <c r="N25" s="86"/>
      <c r="O25" s="86"/>
      <c r="P25" s="48"/>
      <c r="Q25" s="48"/>
      <c r="R25" s="85"/>
      <c r="S25" s="86"/>
      <c r="T25" s="86"/>
      <c r="U25" s="86"/>
      <c r="V25" s="46"/>
      <c r="W25" s="46"/>
      <c r="X25" s="46"/>
      <c r="AC25" s="46"/>
      <c r="AD25" s="46"/>
      <c r="AE25" s="46"/>
    </row>
    <row r="26" spans="1:31" s="50" customFormat="1" ht="14.75" customHeight="1" x14ac:dyDescent="0.3">
      <c r="A26" s="85"/>
      <c r="B26" s="85"/>
      <c r="C26" s="85"/>
      <c r="D26" s="85"/>
      <c r="E26" s="85"/>
      <c r="F26" s="85"/>
      <c r="G26" s="49"/>
      <c r="H26" s="49"/>
      <c r="I26" s="48"/>
      <c r="J26" s="48"/>
      <c r="K26" s="48"/>
      <c r="L26" s="85"/>
      <c r="M26" s="87"/>
      <c r="N26" s="86"/>
      <c r="O26" s="86"/>
      <c r="P26" s="48"/>
      <c r="Q26" s="48"/>
      <c r="R26" s="85"/>
      <c r="S26" s="86"/>
      <c r="T26" s="86"/>
      <c r="U26" s="86"/>
      <c r="V26" s="46"/>
      <c r="W26" s="46"/>
      <c r="X26" s="46"/>
      <c r="Y26" s="47"/>
      <c r="Z26" s="47"/>
      <c r="AA26" s="47"/>
      <c r="AB26" s="47"/>
      <c r="AC26" s="46"/>
      <c r="AD26" s="46"/>
      <c r="AE26" s="46"/>
    </row>
    <row r="27" spans="1:31" s="51" customFormat="1" ht="13.95" customHeight="1" x14ac:dyDescent="0.3">
      <c r="A27" s="85"/>
      <c r="B27" s="85"/>
      <c r="C27" s="85"/>
      <c r="D27" s="85"/>
      <c r="E27" s="85"/>
      <c r="F27" s="85"/>
      <c r="G27" s="49"/>
      <c r="H27" s="49"/>
      <c r="I27" s="48"/>
      <c r="J27" s="48"/>
      <c r="K27" s="48"/>
      <c r="L27" s="85"/>
      <c r="M27" s="87"/>
      <c r="N27" s="86"/>
      <c r="O27" s="86"/>
      <c r="P27" s="48"/>
      <c r="Q27" s="48"/>
      <c r="R27" s="85"/>
      <c r="S27" s="86"/>
      <c r="T27" s="86"/>
      <c r="U27" s="86"/>
      <c r="V27" s="86"/>
      <c r="W27" s="86"/>
      <c r="X27" s="86"/>
      <c r="Y27" s="47"/>
      <c r="Z27" s="47"/>
      <c r="AA27" s="47"/>
      <c r="AB27" s="47"/>
      <c r="AC27" s="86"/>
      <c r="AD27" s="86"/>
      <c r="AE27" s="86"/>
    </row>
    <row r="28" spans="1:31" s="51" customFormat="1" ht="18" customHeight="1" thickBot="1" x14ac:dyDescent="0.35">
      <c r="A28" s="85"/>
      <c r="B28" s="85"/>
      <c r="C28" s="85"/>
      <c r="D28" s="85"/>
      <c r="E28" s="85"/>
      <c r="F28" s="85"/>
      <c r="G28" s="49"/>
      <c r="H28" s="49"/>
      <c r="I28" s="48"/>
      <c r="J28" s="48"/>
      <c r="K28" s="48"/>
      <c r="L28" s="85"/>
      <c r="M28" s="87"/>
      <c r="N28" s="86"/>
      <c r="O28" s="86"/>
      <c r="P28" s="48"/>
      <c r="Q28" s="48"/>
      <c r="R28" s="85"/>
      <c r="S28" s="86"/>
      <c r="T28" s="86"/>
      <c r="U28" s="86"/>
      <c r="V28" s="48"/>
      <c r="W28" s="48"/>
      <c r="X28" s="85"/>
      <c r="Y28" s="47"/>
      <c r="Z28" s="47"/>
      <c r="AA28" s="47"/>
      <c r="AB28" s="47"/>
      <c r="AC28" s="48"/>
      <c r="AD28" s="48"/>
      <c r="AE28" s="85"/>
    </row>
    <row r="29" spans="1:31" s="52" customFormat="1" ht="18" customHeight="1" x14ac:dyDescent="0.3">
      <c r="A29" s="96" t="s">
        <v>10</v>
      </c>
      <c r="B29" s="99" t="s">
        <v>17</v>
      </c>
      <c r="C29" s="100"/>
      <c r="D29" s="100"/>
      <c r="E29" s="100"/>
      <c r="F29" s="101"/>
      <c r="G29" s="25"/>
      <c r="J29" s="105" t="s">
        <v>15</v>
      </c>
      <c r="K29" s="106"/>
      <c r="L29" s="99" t="s">
        <v>16</v>
      </c>
      <c r="M29" s="100"/>
      <c r="N29" s="100"/>
      <c r="O29" s="100"/>
      <c r="P29" s="101"/>
      <c r="Q29" s="48"/>
      <c r="R29" s="85"/>
      <c r="S29" s="86"/>
      <c r="T29" s="86"/>
      <c r="U29" s="86"/>
      <c r="V29" s="48"/>
      <c r="W29" s="48"/>
      <c r="X29" s="85"/>
      <c r="AC29" s="48"/>
      <c r="AD29" s="48"/>
      <c r="AE29" s="85"/>
    </row>
    <row r="30" spans="1:31" s="52" customFormat="1" ht="18" customHeight="1" thickBot="1" x14ac:dyDescent="0.35">
      <c r="A30" s="97"/>
      <c r="B30" s="102"/>
      <c r="C30" s="103"/>
      <c r="D30" s="103"/>
      <c r="E30" s="103"/>
      <c r="F30" s="104"/>
      <c r="G30" s="25"/>
      <c r="J30" s="107"/>
      <c r="K30" s="108"/>
      <c r="L30" s="111"/>
      <c r="M30" s="112"/>
      <c r="N30" s="112"/>
      <c r="O30" s="112"/>
      <c r="P30" s="113"/>
      <c r="Q30" s="48"/>
      <c r="R30" s="85"/>
      <c r="S30" s="86"/>
      <c r="T30" s="86"/>
      <c r="U30" s="86"/>
      <c r="V30" s="48"/>
      <c r="W30" s="48"/>
      <c r="X30" s="85"/>
      <c r="AC30" s="48"/>
      <c r="AD30" s="48"/>
      <c r="AE30" s="85"/>
    </row>
    <row r="31" spans="1:31" s="25" customFormat="1" ht="47.65" customHeight="1" thickBot="1" x14ac:dyDescent="0.35">
      <c r="A31" s="98"/>
      <c r="B31" s="53" t="s">
        <v>14</v>
      </c>
      <c r="C31" s="35" t="s">
        <v>8</v>
      </c>
      <c r="D31" s="36" t="s">
        <v>30</v>
      </c>
      <c r="E31" s="37" t="s">
        <v>31</v>
      </c>
      <c r="F31" s="54" t="s">
        <v>9</v>
      </c>
      <c r="J31" s="109"/>
      <c r="K31" s="110"/>
      <c r="L31" s="53" t="s">
        <v>14</v>
      </c>
      <c r="M31" s="35" t="s">
        <v>8</v>
      </c>
      <c r="N31" s="36" t="s">
        <v>30</v>
      </c>
      <c r="O31" s="37" t="s">
        <v>31</v>
      </c>
      <c r="P31" s="54" t="s">
        <v>9</v>
      </c>
    </row>
    <row r="32" spans="1:31" s="25" customFormat="1" ht="29.95" customHeight="1" x14ac:dyDescent="0.3">
      <c r="A32" s="41" t="s">
        <v>25</v>
      </c>
      <c r="B32" s="9">
        <f t="shared" ref="B32:B40" si="13">B13+G13+L13+Q13+AA13+V13</f>
        <v>8</v>
      </c>
      <c r="C32" s="8">
        <f t="shared" ref="C32:C40" si="14">IF(B32,B32/$B$41,"")</f>
        <v>3.5087719298245612E-2</v>
      </c>
      <c r="D32" s="10">
        <f t="shared" ref="D32:E40" si="15">D13+I13+N13+S13+AC13+X13</f>
        <v>603453.77</v>
      </c>
      <c r="E32" s="11">
        <f t="shared" si="15"/>
        <v>718079.05999999994</v>
      </c>
      <c r="F32" s="21">
        <f t="shared" ref="F32:F40" si="16">IF(E32,E32/$E$41,"")</f>
        <v>0.35721624648160211</v>
      </c>
      <c r="J32" s="90" t="s">
        <v>3</v>
      </c>
      <c r="K32" s="91"/>
      <c r="L32" s="55">
        <f>B22</f>
        <v>28</v>
      </c>
      <c r="M32" s="8">
        <f t="shared" ref="M32:M37" si="17">IF(L32,L32/$L$38,"")</f>
        <v>0.12280701754385964</v>
      </c>
      <c r="N32" s="56">
        <f>D22</f>
        <v>421876.7</v>
      </c>
      <c r="O32" s="56">
        <f>E22</f>
        <v>510470.83999999997</v>
      </c>
      <c r="P32" s="57">
        <f t="shared" ref="P32:P37" si="18">IF(O32,O32/$O$38,"")</f>
        <v>0.25393927710844338</v>
      </c>
    </row>
    <row r="33" spans="1:33" s="25" customFormat="1" ht="29.95" customHeight="1" x14ac:dyDescent="0.3">
      <c r="A33" s="43" t="s">
        <v>18</v>
      </c>
      <c r="B33" s="12">
        <f t="shared" si="13"/>
        <v>1</v>
      </c>
      <c r="C33" s="8">
        <f t="shared" si="14"/>
        <v>4.3859649122807015E-3</v>
      </c>
      <c r="D33" s="13">
        <f t="shared" si="15"/>
        <v>39174.019999999997</v>
      </c>
      <c r="E33" s="14">
        <f t="shared" si="15"/>
        <v>47400.56</v>
      </c>
      <c r="F33" s="21">
        <f t="shared" si="16"/>
        <v>2.3579924645520188E-2</v>
      </c>
      <c r="J33" s="92" t="s">
        <v>1</v>
      </c>
      <c r="K33" s="93"/>
      <c r="L33" s="58">
        <f>G22</f>
        <v>182</v>
      </c>
      <c r="M33" s="8">
        <f t="shared" si="17"/>
        <v>0.79824561403508776</v>
      </c>
      <c r="N33" s="59">
        <f>I22</f>
        <v>1233515.06</v>
      </c>
      <c r="O33" s="59">
        <f>J22</f>
        <v>1436567.2399999998</v>
      </c>
      <c r="P33" s="57">
        <f t="shared" si="18"/>
        <v>0.71463601416149769</v>
      </c>
    </row>
    <row r="34" spans="1:33" ht="29.95" customHeight="1" x14ac:dyDescent="0.3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J34" s="92" t="s">
        <v>2</v>
      </c>
      <c r="K34" s="93"/>
      <c r="L34" s="58">
        <f>L22</f>
        <v>18</v>
      </c>
      <c r="M34" s="8">
        <f t="shared" si="17"/>
        <v>7.8947368421052627E-2</v>
      </c>
      <c r="N34" s="59">
        <f>N22</f>
        <v>52206.8</v>
      </c>
      <c r="O34" s="59">
        <f>O22</f>
        <v>63170.21</v>
      </c>
      <c r="P34" s="57">
        <f t="shared" si="18"/>
        <v>3.1424708730059016E-2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9.95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5"/>
        <v>0</v>
      </c>
      <c r="F35" s="21" t="str">
        <f t="shared" si="16"/>
        <v/>
      </c>
      <c r="G35" s="25"/>
      <c r="J35" s="92" t="s">
        <v>33</v>
      </c>
      <c r="K35" s="93"/>
      <c r="L35" s="58">
        <f>Q22</f>
        <v>0</v>
      </c>
      <c r="M35" s="8" t="str">
        <f t="shared" si="17"/>
        <v/>
      </c>
      <c r="N35" s="59">
        <f>S22</f>
        <v>0</v>
      </c>
      <c r="O35" s="59">
        <f>T22</f>
        <v>0</v>
      </c>
      <c r="P35" s="57" t="str">
        <f t="shared" si="18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29.95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5"/>
        <v>0</v>
      </c>
      <c r="F36" s="21" t="str">
        <f t="shared" si="16"/>
        <v/>
      </c>
      <c r="G36" s="25"/>
      <c r="J36" s="92" t="s">
        <v>5</v>
      </c>
      <c r="K36" s="93"/>
      <c r="L36" s="58">
        <f>V22</f>
        <v>0</v>
      </c>
      <c r="M36" s="8" t="str">
        <f t="shared" si="17"/>
        <v/>
      </c>
      <c r="N36" s="59">
        <f>X22</f>
        <v>0</v>
      </c>
      <c r="O36" s="59">
        <f>Y22</f>
        <v>0</v>
      </c>
      <c r="P36" s="57" t="str">
        <f t="shared" si="1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9.95" customHeight="1" x14ac:dyDescent="0.3">
      <c r="A37" s="44" t="s">
        <v>32</v>
      </c>
      <c r="B37" s="15">
        <f t="shared" si="13"/>
        <v>4</v>
      </c>
      <c r="C37" s="8">
        <f t="shared" si="14"/>
        <v>1.7543859649122806E-2</v>
      </c>
      <c r="D37" s="13">
        <f t="shared" si="15"/>
        <v>123738.38</v>
      </c>
      <c r="E37" s="22">
        <f t="shared" si="15"/>
        <v>131550.38</v>
      </c>
      <c r="F37" s="21">
        <f t="shared" si="16"/>
        <v>6.5441168785549078E-2</v>
      </c>
      <c r="G37" s="25"/>
      <c r="J37" s="92" t="s">
        <v>4</v>
      </c>
      <c r="K37" s="93"/>
      <c r="L37" s="58">
        <f>AA22</f>
        <v>0</v>
      </c>
      <c r="M37" s="8" t="str">
        <f t="shared" si="17"/>
        <v/>
      </c>
      <c r="N37" s="59">
        <f>AC22</f>
        <v>0</v>
      </c>
      <c r="O37" s="59">
        <f>AD22</f>
        <v>0</v>
      </c>
      <c r="P37" s="57" t="str">
        <f t="shared" si="18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9.95" customHeight="1" thickBot="1" x14ac:dyDescent="0.35">
      <c r="A38" s="44" t="s">
        <v>28</v>
      </c>
      <c r="B38" s="12">
        <f t="shared" si="13"/>
        <v>3</v>
      </c>
      <c r="C38" s="8">
        <f t="shared" si="14"/>
        <v>1.3157894736842105E-2</v>
      </c>
      <c r="D38" s="13">
        <f t="shared" si="15"/>
        <v>20875</v>
      </c>
      <c r="E38" s="23">
        <f t="shared" si="15"/>
        <v>25258.75</v>
      </c>
      <c r="F38" s="21">
        <f t="shared" si="16"/>
        <v>1.2565240192099696E-2</v>
      </c>
      <c r="G38" s="25"/>
      <c r="J38" s="88" t="s">
        <v>0</v>
      </c>
      <c r="K38" s="89"/>
      <c r="L38" s="81">
        <f>SUM(L32:L37)</f>
        <v>228</v>
      </c>
      <c r="M38" s="17">
        <f>SUM(M32:M37)</f>
        <v>1</v>
      </c>
      <c r="N38" s="82">
        <f>SUM(N32:N37)</f>
        <v>1707598.56</v>
      </c>
      <c r="O38" s="83">
        <f>SUM(O32:O37)</f>
        <v>2010208.2899999996</v>
      </c>
      <c r="P38" s="84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9.95" customHeight="1" x14ac:dyDescent="0.3">
      <c r="A39" s="45" t="s">
        <v>29</v>
      </c>
      <c r="B39" s="12">
        <f t="shared" si="13"/>
        <v>212</v>
      </c>
      <c r="C39" s="8">
        <f t="shared" si="14"/>
        <v>0.92982456140350878</v>
      </c>
      <c r="D39" s="13">
        <f t="shared" si="15"/>
        <v>920357.39</v>
      </c>
      <c r="E39" s="23">
        <f t="shared" si="15"/>
        <v>1087919.54</v>
      </c>
      <c r="F39" s="21">
        <f t="shared" si="16"/>
        <v>0.54119741989522885</v>
      </c>
      <c r="G39" s="25"/>
      <c r="H39" s="26"/>
      <c r="I39" s="61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1" customFormat="1" ht="29.95" customHeight="1" x14ac:dyDescent="0.3">
      <c r="A40" s="78" t="s">
        <v>40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5"/>
        <v>0</v>
      </c>
      <c r="F40" s="21" t="str">
        <f t="shared" si="16"/>
        <v/>
      </c>
      <c r="G40" s="49"/>
      <c r="H40" s="49"/>
      <c r="I40" s="48"/>
      <c r="J40" s="48"/>
      <c r="K40" s="48"/>
      <c r="L40" s="85"/>
      <c r="M40" s="87"/>
      <c r="N40" s="86"/>
      <c r="O40" s="86"/>
      <c r="P40" s="48"/>
      <c r="Q40" s="48"/>
      <c r="R40" s="85"/>
      <c r="S40" s="86"/>
      <c r="T40" s="86"/>
      <c r="U40" s="86"/>
      <c r="V40" s="48"/>
      <c r="W40" s="48"/>
      <c r="X40" s="85"/>
      <c r="Y40" s="47"/>
      <c r="Z40" s="47"/>
      <c r="AA40" s="47"/>
      <c r="AB40" s="47"/>
      <c r="AC40" s="48"/>
      <c r="AD40" s="48"/>
      <c r="AE40" s="85"/>
    </row>
    <row r="41" spans="1:33" s="51" customFormat="1" ht="29.95" customHeight="1" thickBot="1" x14ac:dyDescent="0.35">
      <c r="A41" s="62" t="s">
        <v>0</v>
      </c>
      <c r="B41" s="16">
        <f>SUM(B32:B40)</f>
        <v>228</v>
      </c>
      <c r="C41" s="17">
        <f>SUM(C32:C40)</f>
        <v>1</v>
      </c>
      <c r="D41" s="18">
        <f>SUM(D32:D40)</f>
        <v>1707598.56</v>
      </c>
      <c r="E41" s="18">
        <f>SUM(E32:E40)</f>
        <v>2010208.29</v>
      </c>
      <c r="F41" s="19">
        <f>SUM(F32:F40)</f>
        <v>0.99999999999999989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3"/>
      <c r="V41" s="48"/>
      <c r="W41" s="48"/>
      <c r="X41" s="85"/>
      <c r="Y41" s="47"/>
      <c r="Z41" s="47"/>
      <c r="AA41" s="47"/>
      <c r="AB41" s="47"/>
      <c r="AC41" s="48"/>
      <c r="AD41" s="48"/>
      <c r="AE41" s="85"/>
    </row>
    <row r="42" spans="1:33" ht="36" customHeight="1" x14ac:dyDescent="0.3">
      <c r="A42" s="85"/>
      <c r="B42" s="85"/>
      <c r="C42" s="85"/>
      <c r="D42" s="85"/>
      <c r="E42" s="85"/>
      <c r="F42" s="8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G101" s="27"/>
      <c r="H101" s="60"/>
      <c r="I101" s="27"/>
      <c r="J101" s="27"/>
      <c r="K101" s="27"/>
      <c r="L101" s="27"/>
      <c r="M101" s="27"/>
      <c r="N101" s="60"/>
      <c r="O101" s="27"/>
      <c r="P101" s="27"/>
      <c r="Q101" s="27"/>
      <c r="R101" s="27"/>
      <c r="S101" s="27"/>
      <c r="T101" s="27"/>
      <c r="U101" s="27"/>
    </row>
    <row r="102" spans="2:21" s="25" customFormat="1" x14ac:dyDescent="0.3">
      <c r="B102" s="26"/>
      <c r="G102" s="27"/>
      <c r="H102" s="60"/>
      <c r="I102" s="27"/>
      <c r="J102" s="27"/>
      <c r="K102" s="27"/>
      <c r="L102" s="27"/>
      <c r="M102" s="27"/>
      <c r="N102" s="60"/>
      <c r="O102" s="27"/>
      <c r="P102" s="27"/>
      <c r="Q102" s="27"/>
      <c r="R102" s="27"/>
      <c r="S102" s="27"/>
      <c r="T102" s="27"/>
      <c r="U102" s="27"/>
    </row>
    <row r="103" spans="2:21" s="25" customFormat="1" x14ac:dyDescent="0.3">
      <c r="B103" s="26"/>
      <c r="F103" s="27"/>
      <c r="G103" s="27"/>
      <c r="H103" s="60"/>
      <c r="I103" s="27"/>
      <c r="J103" s="27"/>
      <c r="K103" s="27"/>
      <c r="L103" s="27"/>
      <c r="M103" s="27"/>
      <c r="N103" s="60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6:K36"/>
    <mergeCell ref="J37:K37"/>
  </mergeCells>
  <pageMargins left="0.39370078740157483" right="0" top="0.55118110236220474" bottom="0.35433070866141736" header="0.31496062992125984" footer="0.31496062992125984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31" zoomScale="80" zoomScaleNormal="80" workbookViewId="0">
      <selection activeCell="H39" sqref="H39"/>
    </sheetView>
  </sheetViews>
  <sheetFormatPr defaultColWidth="9.33203125" defaultRowHeight="15.05" x14ac:dyDescent="0.3"/>
  <cols>
    <col min="1" max="1" width="26.33203125" style="27" customWidth="1"/>
    <col min="2" max="2" width="11.5546875" style="60" customWidth="1"/>
    <col min="3" max="3" width="10.5546875" style="27" customWidth="1"/>
    <col min="4" max="4" width="19.33203125" style="27" customWidth="1"/>
    <col min="5" max="5" width="18.33203125" style="27" customWidth="1"/>
    <col min="6" max="6" width="11.44140625" style="27" customWidth="1"/>
    <col min="7" max="7" width="9.33203125" style="27" customWidth="1"/>
    <col min="8" max="8" width="10.6640625" style="60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6640625" style="60" customWidth="1"/>
    <col min="15" max="15" width="19.5546875" style="27" customWidth="1"/>
    <col min="16" max="16" width="11.44140625" style="27" customWidth="1"/>
    <col min="17" max="17" width="9.33203125" style="27" customWidth="1"/>
    <col min="18" max="18" width="11" style="27" customWidth="1"/>
    <col min="19" max="19" width="18.6640625" style="27" customWidth="1"/>
    <col min="20" max="20" width="19.5546875" style="27" customWidth="1"/>
    <col min="21" max="21" width="11.3320312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33203125" style="27" customWidth="1"/>
    <col min="28" max="28" width="10.6640625" style="27" customWidth="1"/>
    <col min="29" max="29" width="18.33203125" style="27" customWidth="1"/>
    <col min="30" max="30" width="18.6640625" style="27" customWidth="1"/>
    <col min="31" max="31" width="10.6640625" style="27" customWidth="1"/>
    <col min="32" max="16384" width="9.3320312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8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37</v>
      </c>
      <c r="B7" s="31" t="s">
        <v>44</v>
      </c>
      <c r="C7" s="32"/>
      <c r="D7" s="32"/>
      <c r="E7" s="32"/>
      <c r="F7" s="32"/>
      <c r="G7" s="33"/>
      <c r="H7" s="71"/>
      <c r="I7" s="71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49999999999997" customHeight="1" x14ac:dyDescent="0.3">
      <c r="A8" s="30" t="s">
        <v>11</v>
      </c>
      <c r="B8" s="24" t="s">
        <v>51</v>
      </c>
      <c r="C8" s="72"/>
      <c r="D8" s="72"/>
      <c r="E8" s="72"/>
      <c r="F8" s="72"/>
      <c r="G8" s="73"/>
      <c r="H8" s="73"/>
      <c r="I8" s="73"/>
      <c r="J8" s="73"/>
      <c r="K8" s="73"/>
      <c r="L8" s="30"/>
      <c r="N8" s="26"/>
      <c r="R8" s="30"/>
      <c r="X8" s="30"/>
      <c r="AE8" s="30"/>
    </row>
    <row r="9" spans="1:31" ht="20.14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950000000000003" customHeight="1" thickBot="1" x14ac:dyDescent="0.35">
      <c r="A10" s="25"/>
      <c r="B10" s="114" t="s">
        <v>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1" ht="29.95" customHeight="1" thickBot="1" x14ac:dyDescent="0.35">
      <c r="A11" s="117" t="s">
        <v>10</v>
      </c>
      <c r="B11" s="119" t="s">
        <v>3</v>
      </c>
      <c r="C11" s="120"/>
      <c r="D11" s="120"/>
      <c r="E11" s="120"/>
      <c r="F11" s="121"/>
      <c r="G11" s="122" t="s">
        <v>1</v>
      </c>
      <c r="H11" s="123"/>
      <c r="I11" s="123"/>
      <c r="J11" s="123"/>
      <c r="K11" s="124"/>
      <c r="L11" s="125" t="s">
        <v>2</v>
      </c>
      <c r="M11" s="126"/>
      <c r="N11" s="126"/>
      <c r="O11" s="126"/>
      <c r="P11" s="126"/>
      <c r="Q11" s="127" t="s">
        <v>33</v>
      </c>
      <c r="R11" s="128"/>
      <c r="S11" s="128"/>
      <c r="T11" s="128"/>
      <c r="U11" s="129"/>
      <c r="V11" s="130" t="s">
        <v>5</v>
      </c>
      <c r="W11" s="131"/>
      <c r="X11" s="131"/>
      <c r="Y11" s="131"/>
      <c r="Z11" s="132"/>
      <c r="AA11" s="133" t="s">
        <v>4</v>
      </c>
      <c r="AB11" s="134"/>
      <c r="AC11" s="134"/>
      <c r="AD11" s="134"/>
      <c r="AE11" s="135"/>
    </row>
    <row r="12" spans="1:31" ht="38.950000000000003" customHeight="1" thickBot="1" x14ac:dyDescent="0.35">
      <c r="A12" s="11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IF(B13,B13/$B$22,"")</f>
        <v/>
      </c>
      <c r="D13" s="4"/>
      <c r="E13" s="5"/>
      <c r="F13" s="21" t="str">
        <f t="shared" ref="F13:F21" si="1">IF(E13,E13/$E$22,"")</f>
        <v/>
      </c>
      <c r="G13" s="1">
        <v>3</v>
      </c>
      <c r="H13" s="20">
        <f t="shared" ref="H13:H21" si="2">IF(G13,G13/$G$22,"")</f>
        <v>2.8037383177570093E-2</v>
      </c>
      <c r="I13" s="4">
        <v>253015.72</v>
      </c>
      <c r="J13" s="5">
        <v>272449.07</v>
      </c>
      <c r="K13" s="21">
        <f t="shared" ref="K13:K21" si="3">IF(J13,J13/$J$22,"")</f>
        <v>0.3740417438600897</v>
      </c>
      <c r="L13" s="1"/>
      <c r="M13" s="20" t="str">
        <f t="shared" ref="M13:M21" si="4">IF(L13,L13/$L$22,"")</f>
        <v/>
      </c>
      <c r="N13" s="4"/>
      <c r="O13" s="5"/>
      <c r="P13" s="21" t="str">
        <f t="shared" ref="P13:P21" si="5">IF(O13,O13/$O$22,"")</f>
        <v/>
      </c>
      <c r="Q13" s="1"/>
      <c r="R13" s="20" t="str">
        <f t="shared" ref="R13:R21" si="6">IF(Q13,Q13/$Q$22,"")</f>
        <v/>
      </c>
      <c r="S13" s="4"/>
      <c r="T13" s="5"/>
      <c r="U13" s="21" t="str">
        <f t="shared" ref="U13:U21" si="7">IF(T13,T13/$T$22,"")</f>
        <v/>
      </c>
      <c r="V13" s="1"/>
      <c r="W13" s="20" t="str">
        <f t="shared" ref="W13:W21" si="8">IF(V13,V13/$V$22,"")</f>
        <v/>
      </c>
      <c r="X13" s="4"/>
      <c r="Y13" s="5"/>
      <c r="Z13" s="21" t="str">
        <f t="shared" ref="Z13:Z21" si="9">IF(Y13,Y13/$Y$22,"")</f>
        <v/>
      </c>
      <c r="AA13" s="1"/>
      <c r="AB13" s="20" t="str">
        <f t="shared" ref="AB13:AB21" si="10">IF(AA13,AA13/$AA$22,"")</f>
        <v/>
      </c>
      <c r="AC13" s="4"/>
      <c r="AD13" s="5"/>
      <c r="AE13" s="21" t="str">
        <f t="shared" ref="AE13:AE21" si="11">IF(AD13,AD13/$AD$22,"")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7" customFormat="1" ht="36" customHeight="1" x14ac:dyDescent="0.3">
      <c r="A18" s="74" t="s">
        <v>32</v>
      </c>
      <c r="B18" s="69"/>
      <c r="C18" s="64" t="str">
        <f t="shared" si="0"/>
        <v/>
      </c>
      <c r="D18" s="67"/>
      <c r="E18" s="68"/>
      <c r="F18" s="65" t="str">
        <f t="shared" si="1"/>
        <v/>
      </c>
      <c r="G18" s="69">
        <f>1</f>
        <v>1</v>
      </c>
      <c r="H18" s="64">
        <f t="shared" si="2"/>
        <v>9.3457943925233638E-3</v>
      </c>
      <c r="I18" s="67">
        <f>42000</f>
        <v>42000</v>
      </c>
      <c r="J18" s="68">
        <f>50820</f>
        <v>50820</v>
      </c>
      <c r="K18" s="65">
        <f t="shared" si="3"/>
        <v>6.9770109411530598E-2</v>
      </c>
      <c r="L18" s="69"/>
      <c r="M18" s="64" t="str">
        <f t="shared" si="4"/>
        <v/>
      </c>
      <c r="N18" s="67"/>
      <c r="O18" s="68"/>
      <c r="P18" s="65" t="str">
        <f t="shared" si="5"/>
        <v/>
      </c>
      <c r="Q18" s="69"/>
      <c r="R18" s="64" t="str">
        <f t="shared" si="6"/>
        <v/>
      </c>
      <c r="S18" s="67"/>
      <c r="T18" s="68"/>
      <c r="U18" s="65" t="str">
        <f t="shared" si="7"/>
        <v/>
      </c>
      <c r="V18" s="69"/>
      <c r="W18" s="64" t="str">
        <f t="shared" si="8"/>
        <v/>
      </c>
      <c r="X18" s="67"/>
      <c r="Y18" s="68"/>
      <c r="Z18" s="65" t="str">
        <f t="shared" si="9"/>
        <v/>
      </c>
      <c r="AA18" s="69"/>
      <c r="AB18" s="20" t="str">
        <f t="shared" si="10"/>
        <v/>
      </c>
      <c r="AC18" s="67"/>
      <c r="AD18" s="68"/>
      <c r="AE18" s="65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1.8691588785046728E-2</v>
      </c>
      <c r="I19" s="6">
        <f>367.75+7680</f>
        <v>8047.75</v>
      </c>
      <c r="J19" s="7">
        <f>444.98+9292.8</f>
        <v>9737.7799999999988</v>
      </c>
      <c r="K19" s="21">
        <f t="shared" si="3"/>
        <v>1.3368870051661045E-2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7" customFormat="1" ht="36" customHeight="1" x14ac:dyDescent="0.3">
      <c r="A20" s="78" t="s">
        <v>29</v>
      </c>
      <c r="B20" s="66">
        <v>17</v>
      </c>
      <c r="C20" s="64">
        <f t="shared" si="0"/>
        <v>1</v>
      </c>
      <c r="D20" s="67">
        <v>121670.75</v>
      </c>
      <c r="E20" s="68">
        <v>147221.60999999999</v>
      </c>
      <c r="F20" s="21">
        <f t="shared" si="1"/>
        <v>1</v>
      </c>
      <c r="G20" s="66">
        <v>101</v>
      </c>
      <c r="H20" s="64">
        <f t="shared" si="2"/>
        <v>0.94392523364485981</v>
      </c>
      <c r="I20" s="67">
        <f>364265.03-12905.37</f>
        <v>351359.66000000003</v>
      </c>
      <c r="J20" s="68">
        <f>408290.67-12905.37</f>
        <v>395385.3</v>
      </c>
      <c r="K20" s="65">
        <f t="shared" si="3"/>
        <v>0.54281927667671881</v>
      </c>
      <c r="L20" s="66">
        <v>9</v>
      </c>
      <c r="M20" s="64">
        <f t="shared" si="4"/>
        <v>1</v>
      </c>
      <c r="N20" s="67">
        <v>17148.66</v>
      </c>
      <c r="O20" s="68">
        <v>20741.78</v>
      </c>
      <c r="P20" s="65">
        <f t="shared" si="5"/>
        <v>1</v>
      </c>
      <c r="Q20" s="66"/>
      <c r="R20" s="64" t="str">
        <f t="shared" si="6"/>
        <v/>
      </c>
      <c r="S20" s="67"/>
      <c r="T20" s="68"/>
      <c r="U20" s="65" t="str">
        <f t="shared" si="7"/>
        <v/>
      </c>
      <c r="V20" s="66"/>
      <c r="W20" s="64" t="str">
        <f t="shared" si="8"/>
        <v/>
      </c>
      <c r="X20" s="67"/>
      <c r="Y20" s="68"/>
      <c r="Z20" s="65" t="str">
        <f t="shared" si="9"/>
        <v/>
      </c>
      <c r="AA20" s="66"/>
      <c r="AB20" s="20" t="str">
        <f t="shared" si="10"/>
        <v/>
      </c>
      <c r="AC20" s="67"/>
      <c r="AD20" s="68"/>
      <c r="AE20" s="65" t="str">
        <f t="shared" si="11"/>
        <v/>
      </c>
    </row>
    <row r="21" spans="1:31" s="42" customFormat="1" ht="36" customHeight="1" x14ac:dyDescent="0.3">
      <c r="A21" s="78" t="s">
        <v>40</v>
      </c>
      <c r="B21" s="66"/>
      <c r="C21" s="64" t="str">
        <f t="shared" si="0"/>
        <v/>
      </c>
      <c r="D21" s="67"/>
      <c r="E21" s="68"/>
      <c r="F21" s="65" t="str">
        <f t="shared" si="1"/>
        <v/>
      </c>
      <c r="G21" s="66"/>
      <c r="H21" s="64" t="str">
        <f t="shared" si="2"/>
        <v/>
      </c>
      <c r="I21" s="67"/>
      <c r="J21" s="68"/>
      <c r="K21" s="65" t="str">
        <f t="shared" si="3"/>
        <v/>
      </c>
      <c r="L21" s="66"/>
      <c r="M21" s="64" t="str">
        <f t="shared" si="4"/>
        <v/>
      </c>
      <c r="N21" s="67"/>
      <c r="O21" s="68"/>
      <c r="P21" s="65" t="str">
        <f t="shared" si="5"/>
        <v/>
      </c>
      <c r="Q21" s="66"/>
      <c r="R21" s="64" t="str">
        <f t="shared" si="6"/>
        <v/>
      </c>
      <c r="S21" s="67"/>
      <c r="T21" s="68"/>
      <c r="U21" s="65" t="str">
        <f t="shared" si="7"/>
        <v/>
      </c>
      <c r="V21" s="66"/>
      <c r="W21" s="64" t="str">
        <f t="shared" si="8"/>
        <v/>
      </c>
      <c r="X21" s="67"/>
      <c r="Y21" s="68"/>
      <c r="Z21" s="65" t="str">
        <f t="shared" si="9"/>
        <v/>
      </c>
      <c r="AA21" s="66"/>
      <c r="AB21" s="20" t="str">
        <f t="shared" si="10"/>
        <v/>
      </c>
      <c r="AC21" s="67"/>
      <c r="AD21" s="68"/>
      <c r="AE21" s="65" t="str">
        <f t="shared" si="11"/>
        <v/>
      </c>
    </row>
    <row r="22" spans="1:31" ht="33.049999999999997" customHeight="1" thickBot="1" x14ac:dyDescent="0.35">
      <c r="A22" s="80" t="s">
        <v>0</v>
      </c>
      <c r="B22" s="16">
        <f t="shared" ref="B22:AE22" si="12">SUM(B13:B21)</f>
        <v>17</v>
      </c>
      <c r="C22" s="17">
        <f t="shared" si="12"/>
        <v>1</v>
      </c>
      <c r="D22" s="18">
        <f t="shared" si="12"/>
        <v>121670.75</v>
      </c>
      <c r="E22" s="18">
        <f t="shared" si="12"/>
        <v>147221.60999999999</v>
      </c>
      <c r="F22" s="19">
        <f t="shared" si="12"/>
        <v>1</v>
      </c>
      <c r="G22" s="16">
        <f t="shared" si="12"/>
        <v>107</v>
      </c>
      <c r="H22" s="17">
        <f t="shared" si="12"/>
        <v>1</v>
      </c>
      <c r="I22" s="18">
        <f t="shared" si="12"/>
        <v>654423.13</v>
      </c>
      <c r="J22" s="18">
        <f t="shared" si="12"/>
        <v>728392.14999999991</v>
      </c>
      <c r="K22" s="19">
        <f t="shared" si="12"/>
        <v>1.0000000000000002</v>
      </c>
      <c r="L22" s="16">
        <f t="shared" si="12"/>
        <v>9</v>
      </c>
      <c r="M22" s="17">
        <f t="shared" si="12"/>
        <v>1</v>
      </c>
      <c r="N22" s="18">
        <f t="shared" si="12"/>
        <v>17148.66</v>
      </c>
      <c r="O22" s="18">
        <f t="shared" si="12"/>
        <v>20741.78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850000000000001" customHeight="1" x14ac:dyDescent="0.3">
      <c r="B23" s="26"/>
      <c r="H23" s="26"/>
      <c r="N23" s="26"/>
    </row>
    <row r="24" spans="1:31" s="47" customFormat="1" ht="47.95" customHeight="1" x14ac:dyDescent="0.3">
      <c r="A24" s="94" t="s">
        <v>49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86"/>
      <c r="S24" s="86"/>
      <c r="T24" s="86"/>
      <c r="U24" s="86"/>
      <c r="V24" s="46"/>
      <c r="W24" s="46"/>
      <c r="X24" s="46"/>
      <c r="AC24" s="46"/>
      <c r="AD24" s="46"/>
      <c r="AE24" s="46"/>
    </row>
    <row r="25" spans="1:31" s="47" customFormat="1" ht="43.85" customHeight="1" x14ac:dyDescent="0.3">
      <c r="A25" s="95" t="s">
        <v>34</v>
      </c>
      <c r="B25" s="95"/>
      <c r="C25" s="95"/>
      <c r="D25" s="95"/>
      <c r="E25" s="95"/>
      <c r="F25" s="95"/>
      <c r="G25" s="95"/>
      <c r="H25" s="95"/>
      <c r="I25" s="48"/>
      <c r="J25" s="48"/>
      <c r="K25" s="48"/>
      <c r="L25" s="85"/>
      <c r="M25" s="87"/>
      <c r="N25" s="86"/>
      <c r="O25" s="86"/>
      <c r="P25" s="48"/>
      <c r="Q25" s="48"/>
      <c r="R25" s="85"/>
      <c r="S25" s="86"/>
      <c r="T25" s="86"/>
      <c r="U25" s="86"/>
      <c r="V25" s="46"/>
      <c r="W25" s="46"/>
      <c r="X25" s="46"/>
      <c r="AC25" s="46"/>
      <c r="AD25" s="46"/>
      <c r="AE25" s="46"/>
    </row>
    <row r="26" spans="1:31" s="50" customFormat="1" ht="14.75" customHeight="1" x14ac:dyDescent="0.3">
      <c r="A26" s="85"/>
      <c r="B26" s="85"/>
      <c r="C26" s="85"/>
      <c r="D26" s="85"/>
      <c r="E26" s="85"/>
      <c r="F26" s="85"/>
      <c r="G26" s="49"/>
      <c r="H26" s="49"/>
      <c r="I26" s="48"/>
      <c r="J26" s="48"/>
      <c r="K26" s="48"/>
      <c r="L26" s="85"/>
      <c r="M26" s="87"/>
      <c r="N26" s="86"/>
      <c r="O26" s="86"/>
      <c r="P26" s="48"/>
      <c r="Q26" s="48"/>
      <c r="R26" s="85"/>
      <c r="S26" s="86"/>
      <c r="T26" s="86"/>
      <c r="U26" s="86"/>
      <c r="V26" s="46"/>
      <c r="W26" s="46"/>
      <c r="X26" s="46"/>
      <c r="Y26" s="47"/>
      <c r="Z26" s="47"/>
      <c r="AA26" s="47"/>
      <c r="AB26" s="47"/>
      <c r="AC26" s="46"/>
      <c r="AD26" s="46"/>
      <c r="AE26" s="46"/>
    </row>
    <row r="27" spans="1:31" s="51" customFormat="1" ht="13.95" customHeight="1" x14ac:dyDescent="0.3">
      <c r="A27" s="85"/>
      <c r="B27" s="85"/>
      <c r="C27" s="85"/>
      <c r="D27" s="85"/>
      <c r="E27" s="85"/>
      <c r="F27" s="85"/>
      <c r="G27" s="49"/>
      <c r="H27" s="49"/>
      <c r="I27" s="48"/>
      <c r="J27" s="48"/>
      <c r="K27" s="48"/>
      <c r="L27" s="85"/>
      <c r="M27" s="87"/>
      <c r="N27" s="86"/>
      <c r="O27" s="86"/>
      <c r="P27" s="48"/>
      <c r="Q27" s="48"/>
      <c r="R27" s="85"/>
      <c r="S27" s="86"/>
      <c r="T27" s="86"/>
      <c r="U27" s="86"/>
      <c r="V27" s="86"/>
      <c r="W27" s="86"/>
      <c r="X27" s="86"/>
      <c r="Y27" s="47"/>
      <c r="Z27" s="47"/>
      <c r="AA27" s="47"/>
      <c r="AB27" s="47"/>
      <c r="AC27" s="86"/>
      <c r="AD27" s="86"/>
      <c r="AE27" s="86"/>
    </row>
    <row r="28" spans="1:31" s="51" customFormat="1" ht="18" customHeight="1" thickBot="1" x14ac:dyDescent="0.35">
      <c r="A28" s="85"/>
      <c r="B28" s="85"/>
      <c r="C28" s="85"/>
      <c r="D28" s="85"/>
      <c r="E28" s="85"/>
      <c r="F28" s="85"/>
      <c r="G28" s="49"/>
      <c r="H28" s="49"/>
      <c r="I28" s="48"/>
      <c r="J28" s="48"/>
      <c r="K28" s="48"/>
      <c r="L28" s="85"/>
      <c r="M28" s="87"/>
      <c r="N28" s="86"/>
      <c r="O28" s="86"/>
      <c r="P28" s="48"/>
      <c r="Q28" s="48"/>
      <c r="R28" s="85"/>
      <c r="S28" s="86"/>
      <c r="T28" s="86"/>
      <c r="U28" s="86"/>
      <c r="V28" s="48"/>
      <c r="W28" s="48"/>
      <c r="X28" s="85"/>
      <c r="Y28" s="47"/>
      <c r="Z28" s="47"/>
      <c r="AA28" s="47"/>
      <c r="AB28" s="47"/>
      <c r="AC28" s="48"/>
      <c r="AD28" s="48"/>
      <c r="AE28" s="85"/>
    </row>
    <row r="29" spans="1:31" s="52" customFormat="1" ht="18" customHeight="1" x14ac:dyDescent="0.3">
      <c r="A29" s="96" t="s">
        <v>10</v>
      </c>
      <c r="B29" s="99" t="s">
        <v>17</v>
      </c>
      <c r="C29" s="100"/>
      <c r="D29" s="100"/>
      <c r="E29" s="100"/>
      <c r="F29" s="101"/>
      <c r="G29" s="25"/>
      <c r="J29" s="105" t="s">
        <v>15</v>
      </c>
      <c r="K29" s="106"/>
      <c r="L29" s="99" t="s">
        <v>16</v>
      </c>
      <c r="M29" s="100"/>
      <c r="N29" s="100"/>
      <c r="O29" s="100"/>
      <c r="P29" s="101"/>
      <c r="Q29" s="48"/>
      <c r="R29" s="85"/>
      <c r="S29" s="86"/>
      <c r="T29" s="86"/>
      <c r="U29" s="86"/>
      <c r="V29" s="48"/>
      <c r="W29" s="48"/>
      <c r="X29" s="85"/>
      <c r="AC29" s="48"/>
      <c r="AD29" s="48"/>
      <c r="AE29" s="85"/>
    </row>
    <row r="30" spans="1:31" s="52" customFormat="1" ht="18" customHeight="1" thickBot="1" x14ac:dyDescent="0.35">
      <c r="A30" s="97"/>
      <c r="B30" s="102"/>
      <c r="C30" s="103"/>
      <c r="D30" s="103"/>
      <c r="E30" s="103"/>
      <c r="F30" s="104"/>
      <c r="G30" s="25"/>
      <c r="J30" s="107"/>
      <c r="K30" s="108"/>
      <c r="L30" s="111"/>
      <c r="M30" s="112"/>
      <c r="N30" s="112"/>
      <c r="O30" s="112"/>
      <c r="P30" s="113"/>
      <c r="Q30" s="48"/>
      <c r="R30" s="85"/>
      <c r="S30" s="86"/>
      <c r="T30" s="86"/>
      <c r="U30" s="86"/>
      <c r="V30" s="48"/>
      <c r="W30" s="48"/>
      <c r="X30" s="85"/>
      <c r="AC30" s="48"/>
      <c r="AD30" s="48"/>
      <c r="AE30" s="85"/>
    </row>
    <row r="31" spans="1:31" s="25" customFormat="1" ht="47.65" customHeight="1" thickBot="1" x14ac:dyDescent="0.35">
      <c r="A31" s="98"/>
      <c r="B31" s="53" t="s">
        <v>14</v>
      </c>
      <c r="C31" s="35" t="s">
        <v>8</v>
      </c>
      <c r="D31" s="36" t="s">
        <v>30</v>
      </c>
      <c r="E31" s="37" t="s">
        <v>31</v>
      </c>
      <c r="F31" s="54" t="s">
        <v>9</v>
      </c>
      <c r="J31" s="109"/>
      <c r="K31" s="110"/>
      <c r="L31" s="53" t="s">
        <v>14</v>
      </c>
      <c r="M31" s="35" t="s">
        <v>8</v>
      </c>
      <c r="N31" s="36" t="s">
        <v>30</v>
      </c>
      <c r="O31" s="37" t="s">
        <v>31</v>
      </c>
      <c r="P31" s="54" t="s">
        <v>9</v>
      </c>
    </row>
    <row r="32" spans="1:31" s="25" customFormat="1" ht="29.95" customHeight="1" x14ac:dyDescent="0.3">
      <c r="A32" s="41" t="s">
        <v>25</v>
      </c>
      <c r="B32" s="9">
        <f t="shared" ref="B32:B40" si="13">B13+G13+L13+Q13+AA13+V13</f>
        <v>3</v>
      </c>
      <c r="C32" s="8">
        <f t="shared" ref="C32:C40" si="14">IF(B32,B32/$B$41,"")</f>
        <v>2.2556390977443608E-2</v>
      </c>
      <c r="D32" s="10">
        <f t="shared" ref="D32:E40" si="15">D13+I13+N13+S13+AC13+X13</f>
        <v>253015.72</v>
      </c>
      <c r="E32" s="11">
        <f t="shared" si="15"/>
        <v>272449.07</v>
      </c>
      <c r="F32" s="21">
        <f t="shared" ref="F32:F40" si="16">IF(E32,E32/$E$41,"")</f>
        <v>0.30395201216695777</v>
      </c>
      <c r="J32" s="90" t="s">
        <v>3</v>
      </c>
      <c r="K32" s="91"/>
      <c r="L32" s="55">
        <f>B22</f>
        <v>17</v>
      </c>
      <c r="M32" s="8">
        <f>IF(L32,L32/$L$38,"")</f>
        <v>0.12781954887218044</v>
      </c>
      <c r="N32" s="56">
        <f>D22</f>
        <v>121670.75</v>
      </c>
      <c r="O32" s="56">
        <f>E22</f>
        <v>147221.60999999999</v>
      </c>
      <c r="P32" s="57">
        <f>IF(O32,O32/$O$38,"")</f>
        <v>0.16424465898877583</v>
      </c>
    </row>
    <row r="33" spans="1:33" s="25" customFormat="1" ht="29.95" customHeight="1" x14ac:dyDescent="0.3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5"/>
        <v>0</v>
      </c>
      <c r="F33" s="21" t="str">
        <f t="shared" si="16"/>
        <v/>
      </c>
      <c r="J33" s="92" t="s">
        <v>1</v>
      </c>
      <c r="K33" s="93"/>
      <c r="L33" s="58">
        <f>G22</f>
        <v>107</v>
      </c>
      <c r="M33" s="8">
        <f>IF(L33,L33/$L$38,"")</f>
        <v>0.80451127819548873</v>
      </c>
      <c r="N33" s="59">
        <f>I22</f>
        <v>654423.13</v>
      </c>
      <c r="O33" s="59">
        <f>J22</f>
        <v>728392.14999999991</v>
      </c>
      <c r="P33" s="57">
        <f>IF(O33,O33/$O$38,"")</f>
        <v>0.81261521516339374</v>
      </c>
    </row>
    <row r="34" spans="1:33" ht="29.95" customHeight="1" x14ac:dyDescent="0.3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J34" s="92" t="s">
        <v>2</v>
      </c>
      <c r="K34" s="93"/>
      <c r="L34" s="58">
        <f>L22</f>
        <v>9</v>
      </c>
      <c r="M34" s="8">
        <f>IF(L34,L34/$L$38,"")</f>
        <v>6.7669172932330823E-2</v>
      </c>
      <c r="N34" s="59">
        <f>N22</f>
        <v>17148.66</v>
      </c>
      <c r="O34" s="59">
        <f>O22</f>
        <v>20741.78</v>
      </c>
      <c r="P34" s="57">
        <f>IF(O34,O34/$O$38,"")</f>
        <v>2.3140125847830428E-2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9.95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5"/>
        <v>0</v>
      </c>
      <c r="F35" s="21" t="str">
        <f t="shared" si="16"/>
        <v/>
      </c>
      <c r="G35" s="25"/>
      <c r="J35" s="92" t="s">
        <v>33</v>
      </c>
      <c r="K35" s="93"/>
      <c r="L35" s="58">
        <f>Q22</f>
        <v>0</v>
      </c>
      <c r="M35" s="8" t="str">
        <f>IF(L35,L35/$L$38,"")</f>
        <v/>
      </c>
      <c r="N35" s="59">
        <f>S22</f>
        <v>0</v>
      </c>
      <c r="O35" s="59">
        <f>T22</f>
        <v>0</v>
      </c>
      <c r="P35" s="57" t="str">
        <f>IF(O35,O35/$O$38,"")</f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29.95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5"/>
        <v>0</v>
      </c>
      <c r="F36" s="21" t="str">
        <f t="shared" si="16"/>
        <v/>
      </c>
      <c r="G36" s="25"/>
      <c r="J36" s="92" t="s">
        <v>5</v>
      </c>
      <c r="K36" s="93"/>
      <c r="L36" s="58">
        <f>V22</f>
        <v>0</v>
      </c>
      <c r="M36" s="8" t="str">
        <f>IF(L36,L36/$L$38,"")</f>
        <v/>
      </c>
      <c r="N36" s="59">
        <f>X22</f>
        <v>0</v>
      </c>
      <c r="O36" s="59">
        <f>Y22</f>
        <v>0</v>
      </c>
      <c r="P36" s="57" t="str">
        <f>IF(O36,O36/$O$38,"")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9.95" customHeight="1" x14ac:dyDescent="0.3">
      <c r="A37" s="44" t="s">
        <v>32</v>
      </c>
      <c r="B37" s="15">
        <f t="shared" si="13"/>
        <v>1</v>
      </c>
      <c r="C37" s="8">
        <f t="shared" si="14"/>
        <v>7.5187969924812026E-3</v>
      </c>
      <c r="D37" s="13">
        <f t="shared" si="15"/>
        <v>42000</v>
      </c>
      <c r="E37" s="22">
        <f t="shared" si="15"/>
        <v>50820</v>
      </c>
      <c r="F37" s="21">
        <f t="shared" si="16"/>
        <v>5.6696252471424458E-2</v>
      </c>
      <c r="G37" s="25"/>
      <c r="J37" s="92" t="s">
        <v>4</v>
      </c>
      <c r="K37" s="93"/>
      <c r="L37" s="58">
        <f>AA22</f>
        <v>0</v>
      </c>
      <c r="M37" s="8" t="str">
        <f t="shared" ref="M37" si="17">IF(L37,L37/$L$38,"")</f>
        <v/>
      </c>
      <c r="N37" s="59">
        <f>AC22</f>
        <v>0</v>
      </c>
      <c r="O37" s="59">
        <f>AD22</f>
        <v>0</v>
      </c>
      <c r="P37" s="57" t="str">
        <f t="shared" ref="P37" si="18">IF(O37,O37/$O$38,"")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9.95" customHeight="1" thickBot="1" x14ac:dyDescent="0.35">
      <c r="A38" s="44" t="s">
        <v>28</v>
      </c>
      <c r="B38" s="12">
        <f t="shared" si="13"/>
        <v>2</v>
      </c>
      <c r="C38" s="8">
        <f t="shared" si="14"/>
        <v>1.5037593984962405E-2</v>
      </c>
      <c r="D38" s="13">
        <f t="shared" si="15"/>
        <v>8047.75</v>
      </c>
      <c r="E38" s="23">
        <f t="shared" si="15"/>
        <v>9737.7799999999988</v>
      </c>
      <c r="F38" s="21">
        <f t="shared" si="16"/>
        <v>1.0863747213521992E-2</v>
      </c>
      <c r="G38" s="25"/>
      <c r="J38" s="88" t="s">
        <v>0</v>
      </c>
      <c r="K38" s="89"/>
      <c r="L38" s="81">
        <f>SUM(L32:L37)</f>
        <v>133</v>
      </c>
      <c r="M38" s="17">
        <f>SUM(M32:M37)</f>
        <v>1</v>
      </c>
      <c r="N38" s="82">
        <f>SUM(N32:N37)</f>
        <v>793242.54</v>
      </c>
      <c r="O38" s="83">
        <f>SUM(O32:O37)</f>
        <v>896355.53999999992</v>
      </c>
      <c r="P38" s="84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9.95" customHeight="1" x14ac:dyDescent="0.3">
      <c r="A39" s="45" t="s">
        <v>29</v>
      </c>
      <c r="B39" s="12">
        <f t="shared" si="13"/>
        <v>127</v>
      </c>
      <c r="C39" s="8">
        <f t="shared" si="14"/>
        <v>0.95488721804511278</v>
      </c>
      <c r="D39" s="13">
        <f t="shared" si="15"/>
        <v>490179.07</v>
      </c>
      <c r="E39" s="23">
        <f t="shared" si="15"/>
        <v>563348.68999999994</v>
      </c>
      <c r="F39" s="21">
        <f t="shared" si="16"/>
        <v>0.62848798814809581</v>
      </c>
      <c r="G39" s="25"/>
      <c r="H39" s="26"/>
      <c r="I39" s="61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1" customFormat="1" ht="29.95" customHeight="1" x14ac:dyDescent="0.3">
      <c r="A40" s="78" t="s">
        <v>40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5"/>
        <v>0</v>
      </c>
      <c r="F40" s="21" t="str">
        <f t="shared" si="16"/>
        <v/>
      </c>
      <c r="G40" s="49"/>
      <c r="H40" s="49"/>
      <c r="I40" s="48"/>
      <c r="J40" s="48"/>
      <c r="K40" s="48"/>
      <c r="L40" s="85"/>
      <c r="M40" s="87"/>
      <c r="N40" s="86"/>
      <c r="O40" s="86"/>
      <c r="P40" s="48"/>
      <c r="Q40" s="48"/>
      <c r="R40" s="85"/>
      <c r="S40" s="86"/>
      <c r="T40" s="86"/>
      <c r="U40" s="86"/>
      <c r="V40" s="48"/>
      <c r="W40" s="48"/>
      <c r="X40" s="85"/>
      <c r="Y40" s="47"/>
      <c r="Z40" s="47"/>
      <c r="AA40" s="47"/>
      <c r="AB40" s="47"/>
      <c r="AC40" s="48"/>
      <c r="AD40" s="48"/>
      <c r="AE40" s="85"/>
    </row>
    <row r="41" spans="1:33" s="51" customFormat="1" ht="29.95" customHeight="1" thickBot="1" x14ac:dyDescent="0.35">
      <c r="A41" s="62" t="s">
        <v>0</v>
      </c>
      <c r="B41" s="16">
        <f>SUM(B32:B40)</f>
        <v>133</v>
      </c>
      <c r="C41" s="17">
        <f>SUM(C32:C40)</f>
        <v>1</v>
      </c>
      <c r="D41" s="18">
        <f>SUM(D32:D40)</f>
        <v>793242.54</v>
      </c>
      <c r="E41" s="18">
        <f>SUM(E32:E40)</f>
        <v>896355.53999999992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3"/>
      <c r="V41" s="48"/>
      <c r="W41" s="48"/>
      <c r="X41" s="85"/>
      <c r="Y41" s="47"/>
      <c r="Z41" s="47"/>
      <c r="AA41" s="47"/>
      <c r="AB41" s="47"/>
      <c r="AC41" s="48"/>
      <c r="AD41" s="48"/>
      <c r="AE41" s="85"/>
    </row>
    <row r="42" spans="1:33" ht="36" customHeight="1" x14ac:dyDescent="0.3">
      <c r="A42" s="85"/>
      <c r="B42" s="85"/>
      <c r="C42" s="85"/>
      <c r="D42" s="85"/>
      <c r="E42" s="85"/>
      <c r="F42" s="8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3">
      <c r="B43" s="26"/>
      <c r="H43" s="26"/>
      <c r="N43" s="26"/>
    </row>
    <row r="44" spans="1:33" s="25" customFormat="1" ht="14.4" x14ac:dyDescent="0.3">
      <c r="B44" s="26"/>
      <c r="H44" s="26"/>
      <c r="N44" s="26"/>
    </row>
    <row r="45" spans="1:33" s="25" customFormat="1" ht="14.4" x14ac:dyDescent="0.3">
      <c r="B45" s="26"/>
      <c r="H45" s="26"/>
      <c r="N45" s="26"/>
    </row>
    <row r="46" spans="1:33" s="25" customFormat="1" ht="14.4" x14ac:dyDescent="0.3">
      <c r="B46" s="26"/>
      <c r="H46" s="26"/>
      <c r="N46" s="26"/>
    </row>
    <row r="47" spans="1:33" s="25" customFormat="1" ht="14.4" x14ac:dyDescent="0.3">
      <c r="B47" s="26"/>
      <c r="H47" s="26"/>
      <c r="N47" s="26"/>
    </row>
    <row r="48" spans="1:33" s="25" customFormat="1" ht="14.4" x14ac:dyDescent="0.3">
      <c r="B48" s="26"/>
      <c r="H48" s="26"/>
      <c r="N48" s="26"/>
    </row>
    <row r="49" spans="2:14" s="25" customFormat="1" ht="14.4" x14ac:dyDescent="0.3">
      <c r="B49" s="26"/>
      <c r="H49" s="26"/>
      <c r="N49" s="26"/>
    </row>
    <row r="50" spans="2:14" s="25" customFormat="1" ht="14.4" x14ac:dyDescent="0.3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G101" s="27"/>
      <c r="H101" s="60"/>
      <c r="I101" s="27"/>
      <c r="J101" s="27"/>
      <c r="K101" s="27"/>
      <c r="L101" s="27"/>
      <c r="M101" s="27"/>
      <c r="N101" s="60"/>
      <c r="O101" s="27"/>
      <c r="P101" s="27"/>
      <c r="Q101" s="27"/>
      <c r="R101" s="27"/>
      <c r="S101" s="27"/>
      <c r="T101" s="27"/>
      <c r="U101" s="27"/>
    </row>
    <row r="102" spans="2:21" s="25" customFormat="1" x14ac:dyDescent="0.3">
      <c r="B102" s="26"/>
      <c r="G102" s="27"/>
      <c r="H102" s="60"/>
      <c r="I102" s="27"/>
      <c r="J102" s="27"/>
      <c r="K102" s="27"/>
      <c r="L102" s="27"/>
      <c r="M102" s="27"/>
      <c r="N102" s="60"/>
      <c r="O102" s="27"/>
      <c r="P102" s="27"/>
      <c r="Q102" s="27"/>
      <c r="R102" s="27"/>
      <c r="S102" s="27"/>
      <c r="T102" s="27"/>
      <c r="U102" s="27"/>
    </row>
    <row r="103" spans="2:21" s="25" customFormat="1" x14ac:dyDescent="0.3">
      <c r="B103" s="26"/>
      <c r="F103" s="27"/>
      <c r="G103" s="27"/>
      <c r="H103" s="60"/>
      <c r="I103" s="27"/>
      <c r="J103" s="27"/>
      <c r="K103" s="27"/>
      <c r="L103" s="27"/>
      <c r="M103" s="27"/>
      <c r="N103" s="60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6:K36"/>
    <mergeCell ref="J37:K37"/>
  </mergeCells>
  <pageMargins left="0.39370078740157483" right="0" top="0.55118110236220474" bottom="0.35433070866141736" header="0.31496062992125984" footer="0.31496062992125984"/>
  <pageSetup paperSize="8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34" zoomScale="85" zoomScaleNormal="85" workbookViewId="0">
      <selection activeCell="D39" sqref="D39"/>
    </sheetView>
  </sheetViews>
  <sheetFormatPr defaultColWidth="9.33203125" defaultRowHeight="15.05" x14ac:dyDescent="0.3"/>
  <cols>
    <col min="1" max="1" width="26.33203125" style="27" customWidth="1"/>
    <col min="2" max="2" width="11.5546875" style="60" customWidth="1"/>
    <col min="3" max="3" width="10.5546875" style="27" customWidth="1"/>
    <col min="4" max="4" width="19.33203125" style="27" customWidth="1"/>
    <col min="5" max="5" width="18.33203125" style="27" customWidth="1"/>
    <col min="6" max="6" width="11.44140625" style="27" customWidth="1"/>
    <col min="7" max="7" width="9.33203125" style="27" customWidth="1"/>
    <col min="8" max="8" width="10.6640625" style="60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6640625" style="60" customWidth="1"/>
    <col min="15" max="15" width="19.5546875" style="27" customWidth="1"/>
    <col min="16" max="16" width="11.44140625" style="27" customWidth="1"/>
    <col min="17" max="17" width="9.33203125" style="27" customWidth="1"/>
    <col min="18" max="18" width="11" style="27" customWidth="1"/>
    <col min="19" max="19" width="18.6640625" style="27" customWidth="1"/>
    <col min="20" max="20" width="19.5546875" style="27" customWidth="1"/>
    <col min="21" max="21" width="11.3320312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33203125" style="27" customWidth="1"/>
    <col min="28" max="28" width="10.6640625" style="27" customWidth="1"/>
    <col min="29" max="29" width="18.33203125" style="27" customWidth="1"/>
    <col min="30" max="30" width="18.6640625" style="27" customWidth="1"/>
    <col min="31" max="31" width="10.6640625" style="27" customWidth="1"/>
    <col min="32" max="16384" width="9.3320312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8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45</v>
      </c>
      <c r="C7" s="32"/>
      <c r="D7" s="32"/>
      <c r="E7" s="32"/>
      <c r="F7" s="32"/>
      <c r="G7" s="33"/>
      <c r="H7" s="71"/>
      <c r="I7" s="71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49999999999997" customHeight="1" x14ac:dyDescent="0.3">
      <c r="A8" s="30" t="s">
        <v>11</v>
      </c>
      <c r="B8" s="24" t="s">
        <v>51</v>
      </c>
      <c r="C8" s="72"/>
      <c r="D8" s="72"/>
      <c r="E8" s="72"/>
      <c r="F8" s="72"/>
      <c r="G8" s="73"/>
      <c r="H8" s="73"/>
      <c r="I8" s="73"/>
      <c r="J8" s="73"/>
      <c r="K8" s="73"/>
      <c r="L8" s="30"/>
      <c r="N8" s="26"/>
      <c r="R8" s="30"/>
      <c r="X8" s="30"/>
      <c r="AE8" s="30"/>
    </row>
    <row r="9" spans="1:31" ht="26.2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950000000000003" customHeight="1" thickBot="1" x14ac:dyDescent="0.35">
      <c r="A10" s="25"/>
      <c r="B10" s="114" t="s">
        <v>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1" ht="29.95" customHeight="1" thickBot="1" x14ac:dyDescent="0.35">
      <c r="A11" s="117" t="s">
        <v>10</v>
      </c>
      <c r="B11" s="119" t="s">
        <v>3</v>
      </c>
      <c r="C11" s="120"/>
      <c r="D11" s="120"/>
      <c r="E11" s="120"/>
      <c r="F11" s="121"/>
      <c r="G11" s="122" t="s">
        <v>1</v>
      </c>
      <c r="H11" s="123"/>
      <c r="I11" s="123"/>
      <c r="J11" s="123"/>
      <c r="K11" s="124"/>
      <c r="L11" s="125" t="s">
        <v>2</v>
      </c>
      <c r="M11" s="126"/>
      <c r="N11" s="126"/>
      <c r="O11" s="126"/>
      <c r="P11" s="126"/>
      <c r="Q11" s="127" t="s">
        <v>33</v>
      </c>
      <c r="R11" s="128"/>
      <c r="S11" s="128"/>
      <c r="T11" s="128"/>
      <c r="U11" s="129"/>
      <c r="V11" s="130" t="s">
        <v>5</v>
      </c>
      <c r="W11" s="131"/>
      <c r="X11" s="131"/>
      <c r="Y11" s="131"/>
      <c r="Z11" s="132"/>
      <c r="AA11" s="133" t="s">
        <v>4</v>
      </c>
      <c r="AB11" s="134"/>
      <c r="AC11" s="134"/>
      <c r="AD11" s="134"/>
      <c r="AE11" s="135"/>
    </row>
    <row r="12" spans="1:31" ht="38.950000000000003" customHeight="1" thickBot="1" x14ac:dyDescent="0.35">
      <c r="A12" s="11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>
        <v>2</v>
      </c>
      <c r="C13" s="20">
        <f t="shared" ref="C13:C21" si="0">IF(B13,B13/$B$22,"")</f>
        <v>0.13333333333333333</v>
      </c>
      <c r="D13" s="4">
        <v>536763.31000000006</v>
      </c>
      <c r="E13" s="5">
        <v>649483.96</v>
      </c>
      <c r="F13" s="21">
        <f t="shared" ref="F13:F21" si="1">IF(E13,E13/$E$22,"")</f>
        <v>0.88999427827115407</v>
      </c>
      <c r="G13" s="1">
        <f>2+3</f>
        <v>5</v>
      </c>
      <c r="H13" s="20">
        <f t="shared" ref="H13:H21" si="2">IF(G13,G13/$G$22,"")</f>
        <v>4.5045045045045043E-2</v>
      </c>
      <c r="I13" s="4">
        <f>328287.16+234647.36</f>
        <v>562934.52</v>
      </c>
      <c r="J13" s="5">
        <f>354057.64+247584.89</f>
        <v>601642.53</v>
      </c>
      <c r="K13" s="21">
        <f t="shared" ref="K13:K21" si="3">IF(J13,J13/$J$22,"")</f>
        <v>0.50368179513164846</v>
      </c>
      <c r="L13" s="1"/>
      <c r="M13" s="20" t="str">
        <f>IF(L13,L13/$L$22,"")</f>
        <v/>
      </c>
      <c r="N13" s="4"/>
      <c r="O13" s="5"/>
      <c r="P13" s="21" t="str">
        <f>IF(O13,O13/$O$22,"")</f>
        <v/>
      </c>
      <c r="Q13" s="1"/>
      <c r="R13" s="20" t="str">
        <f t="shared" ref="R13:R21" si="4">IF(Q13,Q13/$Q$22,"")</f>
        <v/>
      </c>
      <c r="S13" s="4"/>
      <c r="T13" s="5"/>
      <c r="U13" s="21" t="str">
        <f t="shared" ref="U13:U21" si="5">IF(T13,T13/$T$22,"")</f>
        <v/>
      </c>
      <c r="V13" s="1"/>
      <c r="W13" s="20" t="str">
        <f t="shared" ref="W13:W21" si="6">IF(V13,V13/$V$22,"")</f>
        <v/>
      </c>
      <c r="X13" s="4"/>
      <c r="Y13" s="5"/>
      <c r="Z13" s="21" t="str">
        <f t="shared" ref="Z13:Z21" si="7">IF(Y13,Y13/$Y$22,"")</f>
        <v/>
      </c>
      <c r="AA13" s="1"/>
      <c r="AB13" s="20" t="str">
        <f t="shared" ref="AB13:AB21" si="8">IF(AA13,AA13/$AA$22,"")</f>
        <v/>
      </c>
      <c r="AC13" s="4"/>
      <c r="AD13" s="5"/>
      <c r="AE13" s="21" t="str">
        <f t="shared" ref="AE13:AE21" si="9">IF(AD13,AD13/$AD$22,"")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IF(L14,L14/$L$22,"")</f>
        <v/>
      </c>
      <c r="N14" s="6"/>
      <c r="O14" s="7"/>
      <c r="P14" s="21" t="str">
        <f>IF(O14,O14/$O$22,"")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IF(L15,L15/$L$22,"")</f>
        <v/>
      </c>
      <c r="N15" s="6"/>
      <c r="O15" s="7"/>
      <c r="P15" s="21" t="str">
        <f>IF(O15,O15/$O$22,"")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IF(L16,L16/$L$22,"")</f>
        <v/>
      </c>
      <c r="N16" s="6"/>
      <c r="O16" s="7"/>
      <c r="P16" s="21" t="str">
        <f>IF(O16,O16/$O$22,"")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7" customFormat="1" ht="36" customHeight="1" x14ac:dyDescent="0.3">
      <c r="A18" s="74" t="s">
        <v>32</v>
      </c>
      <c r="B18" s="69"/>
      <c r="C18" s="64" t="str">
        <f t="shared" si="0"/>
        <v/>
      </c>
      <c r="D18" s="67"/>
      <c r="E18" s="68"/>
      <c r="F18" s="65" t="str">
        <f t="shared" si="1"/>
        <v/>
      </c>
      <c r="G18" s="69">
        <f>1+2</f>
        <v>3</v>
      </c>
      <c r="H18" s="64">
        <f t="shared" si="2"/>
        <v>2.7027027027027029E-2</v>
      </c>
      <c r="I18" s="67">
        <f>36540+101808.77</f>
        <v>138348.77000000002</v>
      </c>
      <c r="J18" s="68">
        <f>44213.4+112730.61</f>
        <v>156944.01</v>
      </c>
      <c r="K18" s="65">
        <f>IF(J18,J18/$J$22,"")</f>
        <v>0.13139004766162291</v>
      </c>
      <c r="L18" s="69"/>
      <c r="M18" s="64" t="str">
        <f>IF(L18,L18/$L$22,"")</f>
        <v/>
      </c>
      <c r="N18" s="67"/>
      <c r="O18" s="68"/>
      <c r="P18" s="65" t="str">
        <f>IF(O18,O18/$O$22,"")</f>
        <v/>
      </c>
      <c r="Q18" s="69"/>
      <c r="R18" s="64" t="str">
        <f t="shared" si="4"/>
        <v/>
      </c>
      <c r="S18" s="67"/>
      <c r="T18" s="68"/>
      <c r="U18" s="65" t="str">
        <f t="shared" si="5"/>
        <v/>
      </c>
      <c r="V18" s="69"/>
      <c r="W18" s="64" t="str">
        <f t="shared" si="6"/>
        <v/>
      </c>
      <c r="X18" s="67"/>
      <c r="Y18" s="68"/>
      <c r="Z18" s="65" t="str">
        <f t="shared" si="7"/>
        <v/>
      </c>
      <c r="AA18" s="69"/>
      <c r="AB18" s="20" t="str">
        <f t="shared" si="8"/>
        <v/>
      </c>
      <c r="AC18" s="67"/>
      <c r="AD18" s="68"/>
      <c r="AE18" s="65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1.8018018018018018E-2</v>
      </c>
      <c r="I19" s="7">
        <v>18276.77</v>
      </c>
      <c r="J19" s="7">
        <v>22114.89</v>
      </c>
      <c r="K19" s="21">
        <f>IF(J19,J19/$J$22,"")</f>
        <v>1.85140958940169E-2</v>
      </c>
      <c r="L19" s="2"/>
      <c r="M19" s="20" t="str">
        <f>IF(L19,L19/$L$22,"")</f>
        <v/>
      </c>
      <c r="N19" s="6"/>
      <c r="O19" s="7"/>
      <c r="P19" s="21" t="str">
        <f>IF(O19,O19/$O$22,"")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7" customFormat="1" ht="36" customHeight="1" x14ac:dyDescent="0.3">
      <c r="A20" s="78" t="s">
        <v>29</v>
      </c>
      <c r="B20" s="66">
        <v>13</v>
      </c>
      <c r="C20" s="64">
        <f t="shared" si="0"/>
        <v>0.8666666666666667</v>
      </c>
      <c r="D20" s="67">
        <f>71968.94</f>
        <v>71968.94</v>
      </c>
      <c r="E20" s="68">
        <v>80277.990000000005</v>
      </c>
      <c r="F20" s="21">
        <f t="shared" si="1"/>
        <v>0.11000572172884597</v>
      </c>
      <c r="G20" s="66">
        <v>101</v>
      </c>
      <c r="H20" s="64">
        <f t="shared" si="2"/>
        <v>0.90990990990990994</v>
      </c>
      <c r="I20" s="67">
        <v>361061.53</v>
      </c>
      <c r="J20" s="68">
        <f>413982.63-194.73</f>
        <v>413787.9</v>
      </c>
      <c r="K20" s="65">
        <f t="shared" si="3"/>
        <v>0.34641406131271174</v>
      </c>
      <c r="L20" s="66">
        <v>8</v>
      </c>
      <c r="M20" s="64">
        <f>IF(L20,L20/$L$22,"")</f>
        <v>1</v>
      </c>
      <c r="N20" s="67">
        <v>24129.040000000001</v>
      </c>
      <c r="O20" s="68">
        <v>29083.5</v>
      </c>
      <c r="P20" s="65">
        <f>IF(O20,O20/$O$22,"")</f>
        <v>1</v>
      </c>
      <c r="Q20" s="66"/>
      <c r="R20" s="64" t="str">
        <f t="shared" si="4"/>
        <v/>
      </c>
      <c r="S20" s="67"/>
      <c r="T20" s="68"/>
      <c r="U20" s="65" t="str">
        <f t="shared" si="5"/>
        <v/>
      </c>
      <c r="V20" s="66"/>
      <c r="W20" s="64" t="str">
        <f t="shared" si="6"/>
        <v/>
      </c>
      <c r="X20" s="67"/>
      <c r="Y20" s="68"/>
      <c r="Z20" s="65" t="str">
        <f t="shared" si="7"/>
        <v/>
      </c>
      <c r="AA20" s="66"/>
      <c r="AB20" s="20" t="str">
        <f t="shared" si="8"/>
        <v/>
      </c>
      <c r="AC20" s="67"/>
      <c r="AD20" s="68"/>
      <c r="AE20" s="65" t="str">
        <f t="shared" si="9"/>
        <v/>
      </c>
    </row>
    <row r="21" spans="1:31" s="42" customFormat="1" ht="36" customHeight="1" x14ac:dyDescent="0.3">
      <c r="A21" s="78" t="s">
        <v>40</v>
      </c>
      <c r="B21" s="66"/>
      <c r="C21" s="64" t="str">
        <f t="shared" si="0"/>
        <v/>
      </c>
      <c r="D21" s="67"/>
      <c r="E21" s="68"/>
      <c r="F21" s="65" t="str">
        <f t="shared" si="1"/>
        <v/>
      </c>
      <c r="G21" s="66"/>
      <c r="H21" s="64" t="str">
        <f t="shared" si="2"/>
        <v/>
      </c>
      <c r="I21" s="67"/>
      <c r="J21" s="68"/>
      <c r="K21" s="65" t="str">
        <f t="shared" si="3"/>
        <v/>
      </c>
      <c r="L21" s="66"/>
      <c r="M21" s="64" t="str">
        <f t="shared" ref="M21" si="10">IF(L21,L21/$L$22,"")</f>
        <v/>
      </c>
      <c r="N21" s="67"/>
      <c r="O21" s="68"/>
      <c r="P21" s="65" t="str">
        <f t="shared" ref="P21" si="11">IF(O21,O21/$O$22,"")</f>
        <v/>
      </c>
      <c r="Q21" s="66"/>
      <c r="R21" s="64" t="str">
        <f t="shared" si="4"/>
        <v/>
      </c>
      <c r="S21" s="67"/>
      <c r="T21" s="68"/>
      <c r="U21" s="65" t="str">
        <f t="shared" si="5"/>
        <v/>
      </c>
      <c r="V21" s="66"/>
      <c r="W21" s="64" t="str">
        <f t="shared" si="6"/>
        <v/>
      </c>
      <c r="X21" s="67"/>
      <c r="Y21" s="68"/>
      <c r="Z21" s="65" t="str">
        <f t="shared" si="7"/>
        <v/>
      </c>
      <c r="AA21" s="66"/>
      <c r="AB21" s="20" t="str">
        <f t="shared" si="8"/>
        <v/>
      </c>
      <c r="AC21" s="67"/>
      <c r="AD21" s="68"/>
      <c r="AE21" s="65" t="str">
        <f t="shared" si="9"/>
        <v/>
      </c>
    </row>
    <row r="22" spans="1:31" ht="33.049999999999997" customHeight="1" thickBot="1" x14ac:dyDescent="0.35">
      <c r="A22" s="80" t="s">
        <v>0</v>
      </c>
      <c r="B22" s="16">
        <f t="shared" ref="B22:AE22" si="12">SUM(B13:B21)</f>
        <v>15</v>
      </c>
      <c r="C22" s="17">
        <f t="shared" si="12"/>
        <v>1</v>
      </c>
      <c r="D22" s="18">
        <f t="shared" si="12"/>
        <v>608732.25</v>
      </c>
      <c r="E22" s="18">
        <f t="shared" si="12"/>
        <v>729761.95</v>
      </c>
      <c r="F22" s="19">
        <f t="shared" si="12"/>
        <v>1</v>
      </c>
      <c r="G22" s="16">
        <f t="shared" si="12"/>
        <v>111</v>
      </c>
      <c r="H22" s="17">
        <f t="shared" si="12"/>
        <v>1</v>
      </c>
      <c r="I22" s="18">
        <f t="shared" si="12"/>
        <v>1080621.5900000001</v>
      </c>
      <c r="J22" s="18">
        <f t="shared" si="12"/>
        <v>1194489.33</v>
      </c>
      <c r="K22" s="19">
        <f t="shared" si="12"/>
        <v>1</v>
      </c>
      <c r="L22" s="16">
        <f t="shared" si="12"/>
        <v>8</v>
      </c>
      <c r="M22" s="17">
        <f t="shared" si="12"/>
        <v>1</v>
      </c>
      <c r="N22" s="18">
        <f t="shared" si="12"/>
        <v>24129.040000000001</v>
      </c>
      <c r="O22" s="18">
        <f t="shared" si="12"/>
        <v>29083.5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850000000000001" customHeight="1" x14ac:dyDescent="0.3">
      <c r="B23" s="26"/>
      <c r="H23" s="26"/>
      <c r="N23" s="26"/>
    </row>
    <row r="24" spans="1:31" s="47" customFormat="1" ht="47.95" customHeight="1" x14ac:dyDescent="0.3">
      <c r="A24" s="94" t="s">
        <v>49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86"/>
      <c r="S24" s="86"/>
      <c r="T24" s="86"/>
      <c r="U24" s="86"/>
      <c r="V24" s="46"/>
      <c r="W24" s="46"/>
      <c r="X24" s="46"/>
      <c r="AC24" s="46"/>
      <c r="AD24" s="46"/>
      <c r="AE24" s="46"/>
    </row>
    <row r="25" spans="1:31" s="47" customFormat="1" ht="43.85" customHeight="1" x14ac:dyDescent="0.3">
      <c r="A25" s="95" t="s">
        <v>34</v>
      </c>
      <c r="B25" s="95"/>
      <c r="C25" s="95"/>
      <c r="D25" s="95"/>
      <c r="E25" s="95"/>
      <c r="F25" s="95"/>
      <c r="G25" s="95"/>
      <c r="H25" s="95"/>
      <c r="I25" s="48"/>
      <c r="J25" s="48"/>
      <c r="K25" s="48"/>
      <c r="L25" s="85"/>
      <c r="M25" s="87"/>
      <c r="N25" s="86"/>
      <c r="O25" s="86"/>
      <c r="P25" s="48"/>
      <c r="Q25" s="48"/>
      <c r="R25" s="85"/>
      <c r="S25" s="86"/>
      <c r="T25" s="86"/>
      <c r="U25" s="86"/>
      <c r="V25" s="46"/>
      <c r="W25" s="46"/>
      <c r="X25" s="46"/>
      <c r="AC25" s="46"/>
      <c r="AD25" s="46"/>
      <c r="AE25" s="46"/>
    </row>
    <row r="26" spans="1:31" s="50" customFormat="1" ht="14.75" customHeight="1" x14ac:dyDescent="0.3">
      <c r="A26" s="85"/>
      <c r="B26" s="85"/>
      <c r="C26" s="85"/>
      <c r="D26" s="85"/>
      <c r="E26" s="85"/>
      <c r="F26" s="85"/>
      <c r="G26" s="49"/>
      <c r="H26" s="49"/>
      <c r="I26" s="48"/>
      <c r="J26" s="48"/>
      <c r="K26" s="48"/>
      <c r="L26" s="85"/>
      <c r="M26" s="87"/>
      <c r="N26" s="86"/>
      <c r="O26" s="86"/>
      <c r="P26" s="48"/>
      <c r="Q26" s="48"/>
      <c r="R26" s="85"/>
      <c r="S26" s="86"/>
      <c r="T26" s="86"/>
      <c r="U26" s="86"/>
      <c r="V26" s="46"/>
      <c r="W26" s="46"/>
      <c r="X26" s="46"/>
      <c r="Y26" s="47"/>
      <c r="Z26" s="47"/>
      <c r="AA26" s="47"/>
      <c r="AB26" s="47"/>
      <c r="AC26" s="46"/>
      <c r="AD26" s="46"/>
      <c r="AE26" s="46"/>
    </row>
    <row r="27" spans="1:31" s="51" customFormat="1" ht="13.95" customHeight="1" x14ac:dyDescent="0.3">
      <c r="A27" s="85"/>
      <c r="B27" s="85"/>
      <c r="C27" s="85"/>
      <c r="D27" s="85"/>
      <c r="E27" s="85"/>
      <c r="F27" s="85"/>
      <c r="G27" s="49"/>
      <c r="H27" s="49"/>
      <c r="I27" s="48"/>
      <c r="J27" s="48"/>
      <c r="K27" s="48"/>
      <c r="L27" s="85"/>
      <c r="M27" s="87"/>
      <c r="N27" s="86"/>
      <c r="O27" s="86"/>
      <c r="P27" s="48"/>
      <c r="Q27" s="48"/>
      <c r="R27" s="85"/>
      <c r="S27" s="86"/>
      <c r="T27" s="86"/>
      <c r="U27" s="86"/>
      <c r="V27" s="86"/>
      <c r="W27" s="86"/>
      <c r="X27" s="86"/>
      <c r="Y27" s="47"/>
      <c r="Z27" s="47"/>
      <c r="AA27" s="47"/>
      <c r="AB27" s="47"/>
      <c r="AC27" s="86"/>
      <c r="AD27" s="86"/>
      <c r="AE27" s="86"/>
    </row>
    <row r="28" spans="1:31" s="51" customFormat="1" ht="18" customHeight="1" thickBot="1" x14ac:dyDescent="0.35">
      <c r="A28" s="85"/>
      <c r="B28" s="85"/>
      <c r="C28" s="85"/>
      <c r="D28" s="85"/>
      <c r="E28" s="85"/>
      <c r="F28" s="85"/>
      <c r="G28" s="49"/>
      <c r="H28" s="49"/>
      <c r="I28" s="48"/>
      <c r="J28" s="48"/>
      <c r="K28" s="48"/>
      <c r="L28" s="85"/>
      <c r="M28" s="87"/>
      <c r="N28" s="86"/>
      <c r="O28" s="86"/>
      <c r="P28" s="48"/>
      <c r="Q28" s="48"/>
      <c r="R28" s="85"/>
      <c r="S28" s="86"/>
      <c r="T28" s="86"/>
      <c r="U28" s="86"/>
      <c r="V28" s="48"/>
      <c r="W28" s="48"/>
      <c r="X28" s="85"/>
      <c r="Y28" s="47"/>
      <c r="Z28" s="47"/>
      <c r="AA28" s="47"/>
      <c r="AB28" s="47"/>
      <c r="AC28" s="48"/>
      <c r="AD28" s="48"/>
      <c r="AE28" s="85"/>
    </row>
    <row r="29" spans="1:31" s="52" customFormat="1" ht="18" customHeight="1" x14ac:dyDescent="0.3">
      <c r="A29" s="96" t="s">
        <v>10</v>
      </c>
      <c r="B29" s="99" t="s">
        <v>17</v>
      </c>
      <c r="C29" s="100"/>
      <c r="D29" s="100"/>
      <c r="E29" s="100"/>
      <c r="F29" s="101"/>
      <c r="G29" s="25"/>
      <c r="J29" s="105" t="s">
        <v>15</v>
      </c>
      <c r="K29" s="106"/>
      <c r="L29" s="99" t="s">
        <v>16</v>
      </c>
      <c r="M29" s="100"/>
      <c r="N29" s="100"/>
      <c r="O29" s="100"/>
      <c r="P29" s="101"/>
      <c r="Q29" s="48"/>
      <c r="R29" s="85"/>
      <c r="S29" s="86"/>
      <c r="T29" s="86"/>
      <c r="U29" s="86"/>
      <c r="V29" s="48"/>
      <c r="W29" s="48"/>
      <c r="X29" s="85"/>
      <c r="AC29" s="48"/>
      <c r="AD29" s="48"/>
      <c r="AE29" s="85"/>
    </row>
    <row r="30" spans="1:31" s="52" customFormat="1" ht="18" customHeight="1" thickBot="1" x14ac:dyDescent="0.35">
      <c r="A30" s="97"/>
      <c r="B30" s="102"/>
      <c r="C30" s="103"/>
      <c r="D30" s="103"/>
      <c r="E30" s="103"/>
      <c r="F30" s="104"/>
      <c r="G30" s="25"/>
      <c r="J30" s="107"/>
      <c r="K30" s="108"/>
      <c r="L30" s="111"/>
      <c r="M30" s="112"/>
      <c r="N30" s="112"/>
      <c r="O30" s="112"/>
      <c r="P30" s="113"/>
      <c r="Q30" s="48"/>
      <c r="R30" s="85"/>
      <c r="S30" s="86"/>
      <c r="T30" s="86"/>
      <c r="U30" s="86"/>
      <c r="V30" s="48"/>
      <c r="W30" s="48"/>
      <c r="X30" s="85"/>
      <c r="AC30" s="48"/>
      <c r="AD30" s="48"/>
      <c r="AE30" s="85"/>
    </row>
    <row r="31" spans="1:31" s="25" customFormat="1" ht="47.65" customHeight="1" thickBot="1" x14ac:dyDescent="0.35">
      <c r="A31" s="98"/>
      <c r="B31" s="53" t="s">
        <v>14</v>
      </c>
      <c r="C31" s="35" t="s">
        <v>8</v>
      </c>
      <c r="D31" s="36" t="s">
        <v>30</v>
      </c>
      <c r="E31" s="37" t="s">
        <v>31</v>
      </c>
      <c r="F31" s="54" t="s">
        <v>9</v>
      </c>
      <c r="J31" s="109"/>
      <c r="K31" s="110"/>
      <c r="L31" s="53" t="s">
        <v>14</v>
      </c>
      <c r="M31" s="35" t="s">
        <v>8</v>
      </c>
      <c r="N31" s="36" t="s">
        <v>30</v>
      </c>
      <c r="O31" s="37" t="s">
        <v>31</v>
      </c>
      <c r="P31" s="54" t="s">
        <v>9</v>
      </c>
    </row>
    <row r="32" spans="1:31" s="25" customFormat="1" ht="29.95" customHeight="1" x14ac:dyDescent="0.3">
      <c r="A32" s="41" t="s">
        <v>25</v>
      </c>
      <c r="B32" s="9">
        <f t="shared" ref="B32:B40" si="13">B13+G13+L13+Q13+AA13+V13</f>
        <v>7</v>
      </c>
      <c r="C32" s="8">
        <f t="shared" ref="C32:C40" si="14">IF(B32,B32/$B$41,"")</f>
        <v>5.2238805970149252E-2</v>
      </c>
      <c r="D32" s="10">
        <f t="shared" ref="D32:E40" si="15">D13+I13+N13+S13+AC13+X13</f>
        <v>1099697.83</v>
      </c>
      <c r="E32" s="11">
        <f t="shared" si="15"/>
        <v>1251126.49</v>
      </c>
      <c r="F32" s="21">
        <f t="shared" ref="F32:F40" si="16">IF(E32,E32/$E$41,"")</f>
        <v>0.64050796761014006</v>
      </c>
      <c r="J32" s="90" t="s">
        <v>3</v>
      </c>
      <c r="K32" s="91"/>
      <c r="L32" s="55">
        <f>B22</f>
        <v>15</v>
      </c>
      <c r="M32" s="8">
        <f t="shared" ref="M32:M37" si="17">IF(L32,L32/$L$38,"")</f>
        <v>0.11194029850746269</v>
      </c>
      <c r="N32" s="56">
        <f>D22</f>
        <v>608732.25</v>
      </c>
      <c r="O32" s="56">
        <f>E22</f>
        <v>729761.95</v>
      </c>
      <c r="P32" s="57">
        <f t="shared" ref="P32:P37" si="18">IF(O32,O32/$O$38,"")</f>
        <v>0.37359799122606108</v>
      </c>
    </row>
    <row r="33" spans="1:33" s="25" customFormat="1" ht="29.95" customHeight="1" x14ac:dyDescent="0.3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5"/>
        <v>0</v>
      </c>
      <c r="F33" s="21" t="str">
        <f t="shared" si="16"/>
        <v/>
      </c>
      <c r="J33" s="92" t="s">
        <v>1</v>
      </c>
      <c r="K33" s="93"/>
      <c r="L33" s="58">
        <f>G22</f>
        <v>111</v>
      </c>
      <c r="M33" s="8">
        <f t="shared" si="17"/>
        <v>0.82835820895522383</v>
      </c>
      <c r="N33" s="59">
        <f>I22</f>
        <v>1080621.5900000001</v>
      </c>
      <c r="O33" s="59">
        <f>J22</f>
        <v>1194489.33</v>
      </c>
      <c r="P33" s="57">
        <f t="shared" si="18"/>
        <v>0.61151285597853333</v>
      </c>
    </row>
    <row r="34" spans="1:33" ht="29.95" customHeight="1" x14ac:dyDescent="0.3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J34" s="92" t="s">
        <v>2</v>
      </c>
      <c r="K34" s="93"/>
      <c r="L34" s="58">
        <f>L22</f>
        <v>8</v>
      </c>
      <c r="M34" s="8">
        <f t="shared" si="17"/>
        <v>5.9701492537313432E-2</v>
      </c>
      <c r="N34" s="59">
        <f>N22</f>
        <v>24129.040000000001</v>
      </c>
      <c r="O34" s="59">
        <f>O22</f>
        <v>29083.5</v>
      </c>
      <c r="P34" s="57">
        <f t="shared" si="18"/>
        <v>1.4889152795405609E-2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9.95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5"/>
        <v>0</v>
      </c>
      <c r="F35" s="21" t="str">
        <f t="shared" si="16"/>
        <v/>
      </c>
      <c r="G35" s="25"/>
      <c r="J35" s="92" t="s">
        <v>33</v>
      </c>
      <c r="K35" s="93"/>
      <c r="L35" s="58">
        <f>Q22</f>
        <v>0</v>
      </c>
      <c r="M35" s="8" t="str">
        <f t="shared" si="17"/>
        <v/>
      </c>
      <c r="N35" s="59">
        <f>S22</f>
        <v>0</v>
      </c>
      <c r="O35" s="59">
        <f>T22</f>
        <v>0</v>
      </c>
      <c r="P35" s="57" t="str">
        <f t="shared" si="18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29.95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5"/>
        <v>0</v>
      </c>
      <c r="F36" s="21" t="str">
        <f t="shared" si="16"/>
        <v/>
      </c>
      <c r="G36" s="25"/>
      <c r="J36" s="92" t="s">
        <v>5</v>
      </c>
      <c r="K36" s="93"/>
      <c r="L36" s="58">
        <f>V22</f>
        <v>0</v>
      </c>
      <c r="M36" s="8" t="str">
        <f t="shared" si="17"/>
        <v/>
      </c>
      <c r="N36" s="59">
        <f>X22</f>
        <v>0</v>
      </c>
      <c r="O36" s="59">
        <f>Y22</f>
        <v>0</v>
      </c>
      <c r="P36" s="57" t="str">
        <f t="shared" si="1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9.95" customHeight="1" x14ac:dyDescent="0.25">
      <c r="A37" s="44" t="s">
        <v>32</v>
      </c>
      <c r="B37" s="15">
        <f t="shared" si="13"/>
        <v>3</v>
      </c>
      <c r="C37" s="8">
        <f t="shared" si="14"/>
        <v>2.2388059701492536E-2</v>
      </c>
      <c r="D37" s="13">
        <f t="shared" si="15"/>
        <v>138348.77000000002</v>
      </c>
      <c r="E37" s="22">
        <f>E18+J18+O18+T18+AD18+Y18</f>
        <v>156944.01</v>
      </c>
      <c r="F37" s="21">
        <f t="shared" si="16"/>
        <v>8.0346703292714636E-2</v>
      </c>
      <c r="G37" s="25"/>
      <c r="J37" s="92" t="s">
        <v>4</v>
      </c>
      <c r="K37" s="93"/>
      <c r="L37" s="58">
        <f>AA22</f>
        <v>0</v>
      </c>
      <c r="M37" s="8" t="str">
        <f t="shared" si="17"/>
        <v/>
      </c>
      <c r="N37" s="59">
        <f>AC22</f>
        <v>0</v>
      </c>
      <c r="O37" s="59">
        <f>AD22</f>
        <v>0</v>
      </c>
      <c r="P37" s="57" t="str">
        <f t="shared" si="18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9.95" customHeight="1" thickBot="1" x14ac:dyDescent="0.3">
      <c r="A38" s="44" t="s">
        <v>28</v>
      </c>
      <c r="B38" s="12">
        <f t="shared" si="13"/>
        <v>2</v>
      </c>
      <c r="C38" s="8">
        <f t="shared" si="14"/>
        <v>1.4925373134328358E-2</v>
      </c>
      <c r="D38" s="13">
        <f>D19+I19+N19+S19+AC19+X19</f>
        <v>18276.77</v>
      </c>
      <c r="E38" s="23">
        <f>E19+J19+O19+T19+AD19+Y19</f>
        <v>22114.89</v>
      </c>
      <c r="F38" s="21">
        <f t="shared" si="16"/>
        <v>1.1321607656010714E-2</v>
      </c>
      <c r="G38" s="25"/>
      <c r="J38" s="88" t="s">
        <v>0</v>
      </c>
      <c r="K38" s="89"/>
      <c r="L38" s="81">
        <f>SUM(L32:L37)</f>
        <v>134</v>
      </c>
      <c r="M38" s="17">
        <f>SUM(M32:M37)</f>
        <v>0.99999999999999989</v>
      </c>
      <c r="N38" s="82">
        <f>SUM(N32:N37)</f>
        <v>1713482.8800000001</v>
      </c>
      <c r="O38" s="83">
        <f>SUM(O32:O37)</f>
        <v>1953334.78</v>
      </c>
      <c r="P38" s="84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9.95" customHeight="1" x14ac:dyDescent="0.25">
      <c r="A39" s="45" t="s">
        <v>29</v>
      </c>
      <c r="B39" s="12">
        <f t="shared" si="13"/>
        <v>122</v>
      </c>
      <c r="C39" s="8">
        <f t="shared" si="14"/>
        <v>0.91044776119402981</v>
      </c>
      <c r="D39" s="13">
        <f t="shared" si="15"/>
        <v>457159.51</v>
      </c>
      <c r="E39" s="23">
        <f t="shared" si="15"/>
        <v>523149.39</v>
      </c>
      <c r="F39" s="21">
        <f t="shared" si="16"/>
        <v>0.26782372144113464</v>
      </c>
      <c r="G39" s="25"/>
      <c r="H39" s="26"/>
      <c r="I39" s="61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1" customFormat="1" ht="29.95" customHeight="1" x14ac:dyDescent="0.3">
      <c r="A40" s="78" t="s">
        <v>40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5"/>
        <v>0</v>
      </c>
      <c r="F40" s="21" t="str">
        <f t="shared" si="16"/>
        <v/>
      </c>
      <c r="G40" s="49"/>
      <c r="H40" s="49"/>
      <c r="I40" s="48"/>
      <c r="J40" s="48"/>
      <c r="K40" s="48"/>
      <c r="L40" s="85"/>
      <c r="M40" s="87"/>
      <c r="N40" s="86"/>
      <c r="O40" s="86"/>
      <c r="P40" s="48"/>
      <c r="Q40" s="48"/>
      <c r="R40" s="85"/>
      <c r="S40" s="86"/>
      <c r="T40" s="86"/>
      <c r="U40" s="86"/>
      <c r="V40" s="48"/>
      <c r="W40" s="48"/>
      <c r="X40" s="85"/>
      <c r="Y40" s="47"/>
      <c r="Z40" s="47"/>
      <c r="AA40" s="47"/>
      <c r="AB40" s="47"/>
      <c r="AC40" s="48"/>
      <c r="AD40" s="48"/>
      <c r="AE40" s="85"/>
    </row>
    <row r="41" spans="1:33" s="51" customFormat="1" ht="29.95" customHeight="1" thickBot="1" x14ac:dyDescent="0.3">
      <c r="A41" s="62" t="s">
        <v>0</v>
      </c>
      <c r="B41" s="16">
        <f>SUM(B32:B40)</f>
        <v>134</v>
      </c>
      <c r="C41" s="17">
        <f>SUM(C32:C40)</f>
        <v>1</v>
      </c>
      <c r="D41" s="18">
        <f>SUM(D32:D40)</f>
        <v>1713482.8800000001</v>
      </c>
      <c r="E41" s="18">
        <f>SUM(E32:E40)</f>
        <v>1953334.7799999998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3"/>
      <c r="V41" s="48"/>
      <c r="W41" s="48"/>
      <c r="X41" s="85"/>
      <c r="Y41" s="47"/>
      <c r="Z41" s="47"/>
      <c r="AA41" s="47"/>
      <c r="AB41" s="47"/>
      <c r="AC41" s="48"/>
      <c r="AD41" s="48"/>
      <c r="AE41" s="85"/>
    </row>
    <row r="42" spans="1:33" ht="36" customHeight="1" x14ac:dyDescent="0.25">
      <c r="A42" s="85"/>
      <c r="B42" s="85"/>
      <c r="C42" s="85"/>
      <c r="D42" s="85"/>
      <c r="E42" s="85"/>
      <c r="F42" s="8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G101" s="27"/>
      <c r="H101" s="60"/>
      <c r="I101" s="27"/>
      <c r="J101" s="27"/>
      <c r="K101" s="27"/>
      <c r="L101" s="27"/>
      <c r="M101" s="27"/>
      <c r="N101" s="60"/>
      <c r="O101" s="27"/>
      <c r="P101" s="27"/>
      <c r="Q101" s="27"/>
      <c r="R101" s="27"/>
      <c r="S101" s="27"/>
      <c r="T101" s="27"/>
      <c r="U101" s="27"/>
    </row>
    <row r="102" spans="2:21" s="25" customFormat="1" x14ac:dyDescent="0.3">
      <c r="B102" s="26"/>
      <c r="G102" s="27"/>
      <c r="H102" s="60"/>
      <c r="I102" s="27"/>
      <c r="J102" s="27"/>
      <c r="K102" s="27"/>
      <c r="L102" s="27"/>
      <c r="M102" s="27"/>
      <c r="N102" s="60"/>
      <c r="O102" s="27"/>
      <c r="P102" s="27"/>
      <c r="Q102" s="27"/>
      <c r="R102" s="27"/>
      <c r="S102" s="27"/>
      <c r="T102" s="27"/>
      <c r="U102" s="27"/>
    </row>
    <row r="103" spans="2:21" s="25" customFormat="1" x14ac:dyDescent="0.3">
      <c r="B103" s="26"/>
      <c r="F103" s="27"/>
      <c r="G103" s="27"/>
      <c r="H103" s="60"/>
      <c r="I103" s="27"/>
      <c r="J103" s="27"/>
      <c r="K103" s="27"/>
      <c r="L103" s="27"/>
      <c r="M103" s="27"/>
      <c r="N103" s="60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6:K36"/>
    <mergeCell ref="J37:K37"/>
  </mergeCells>
  <pageMargins left="0.39370078740157483" right="0" top="0.55118110236220474" bottom="0.55118110236220474" header="0.31496062992125984" footer="0.31496062992125984"/>
  <pageSetup paperSize="8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3"/>
  <sheetViews>
    <sheetView showZeros="0" tabSelected="1" zoomScale="85" zoomScaleNormal="85" workbookViewId="0">
      <selection activeCell="A6" sqref="A6"/>
    </sheetView>
  </sheetViews>
  <sheetFormatPr defaultColWidth="9.33203125" defaultRowHeight="15.05" x14ac:dyDescent="0.3"/>
  <cols>
    <col min="1" max="1" width="30.44140625" style="27" customWidth="1"/>
    <col min="2" max="2" width="11.33203125" style="60" customWidth="1"/>
    <col min="3" max="3" width="10.5546875" style="27" customWidth="1"/>
    <col min="4" max="4" width="19.3320312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6640625" style="60" customWidth="1"/>
    <col min="9" max="9" width="17.44140625" style="27" customWidth="1"/>
    <col min="10" max="10" width="20" style="27" customWidth="1"/>
    <col min="11" max="11" width="11.44140625" style="27" customWidth="1"/>
    <col min="12" max="12" width="11.5546875" style="27" customWidth="1"/>
    <col min="13" max="13" width="10.5546875" style="27" customWidth="1"/>
    <col min="14" max="14" width="20.33203125" style="60" customWidth="1"/>
    <col min="15" max="15" width="19.5546875" style="27" customWidth="1"/>
    <col min="16" max="16" width="11.44140625" style="27" customWidth="1"/>
    <col min="17" max="17" width="9.33203125" style="27" customWidth="1"/>
    <col min="18" max="18" width="11" style="27" customWidth="1"/>
    <col min="19" max="19" width="18.6640625" style="27" customWidth="1"/>
    <col min="20" max="20" width="19.5546875" style="27" customWidth="1"/>
    <col min="21" max="21" width="11.3320312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5546875" style="27" customWidth="1"/>
    <col min="27" max="27" width="9.33203125" style="27" customWidth="1"/>
    <col min="28" max="28" width="10.6640625" style="27" customWidth="1"/>
    <col min="29" max="29" width="18.33203125" style="27" customWidth="1"/>
    <col min="30" max="30" width="18.6640625" style="27" customWidth="1"/>
    <col min="31" max="31" width="10.6640625" style="27" customWidth="1"/>
    <col min="32" max="16384" width="9.3320312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4" x14ac:dyDescent="0.3">
      <c r="B4" s="26"/>
      <c r="H4" s="26"/>
      <c r="N4" s="26"/>
    </row>
    <row r="5" spans="1:31" s="25" customFormat="1" ht="30.8" customHeight="1" x14ac:dyDescent="0.3">
      <c r="A5" s="28" t="s">
        <v>35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47</v>
      </c>
      <c r="B7" s="31" t="s">
        <v>46</v>
      </c>
      <c r="C7" s="32"/>
      <c r="D7" s="32"/>
      <c r="E7" s="32"/>
      <c r="F7" s="32"/>
      <c r="G7" s="33"/>
      <c r="H7" s="71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49999999999997" customHeight="1" x14ac:dyDescent="0.3">
      <c r="A8" s="30" t="s">
        <v>11</v>
      </c>
      <c r="B8" s="24" t="s">
        <v>51</v>
      </c>
      <c r="C8" s="72"/>
      <c r="D8" s="72"/>
      <c r="E8" s="72"/>
      <c r="F8" s="72"/>
      <c r="G8" s="73"/>
      <c r="H8" s="73"/>
      <c r="I8" s="73"/>
      <c r="J8" s="73"/>
      <c r="K8" s="73"/>
      <c r="L8" s="30"/>
      <c r="N8" s="26"/>
      <c r="R8" s="30"/>
      <c r="X8" s="30"/>
      <c r="AE8" s="30"/>
    </row>
    <row r="9" spans="1:31" ht="26.2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8.950000000000003" customHeight="1" thickBot="1" x14ac:dyDescent="0.35">
      <c r="A10" s="25"/>
      <c r="B10" s="154" t="s">
        <v>6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</row>
    <row r="11" spans="1:31" ht="29.95" customHeight="1" thickBot="1" x14ac:dyDescent="0.35">
      <c r="A11" s="157" t="s">
        <v>10</v>
      </c>
      <c r="B11" s="119" t="s">
        <v>3</v>
      </c>
      <c r="C11" s="120"/>
      <c r="D11" s="120"/>
      <c r="E11" s="120"/>
      <c r="F11" s="121"/>
      <c r="G11" s="122" t="s">
        <v>1</v>
      </c>
      <c r="H11" s="123"/>
      <c r="I11" s="123"/>
      <c r="J11" s="123"/>
      <c r="K11" s="124"/>
      <c r="L11" s="125" t="s">
        <v>2</v>
      </c>
      <c r="M11" s="126"/>
      <c r="N11" s="126"/>
      <c r="O11" s="126"/>
      <c r="P11" s="126"/>
      <c r="Q11" s="127" t="s">
        <v>33</v>
      </c>
      <c r="R11" s="128"/>
      <c r="S11" s="128"/>
      <c r="T11" s="128"/>
      <c r="U11" s="129"/>
      <c r="V11" s="133" t="s">
        <v>4</v>
      </c>
      <c r="W11" s="134"/>
      <c r="X11" s="134"/>
      <c r="Y11" s="134"/>
      <c r="Z11" s="135"/>
      <c r="AA11" s="130" t="s">
        <v>5</v>
      </c>
      <c r="AB11" s="131"/>
      <c r="AC11" s="131"/>
      <c r="AD11" s="131"/>
      <c r="AE11" s="132"/>
    </row>
    <row r="12" spans="1:31" ht="38.950000000000003" customHeight="1" thickBot="1" x14ac:dyDescent="0.35">
      <c r="A12" s="15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9">
        <f>'CONTRACTACIO 1r TR 2019'!B13+'CONTRACTACIO 2n TR 2019 '!B13+'CONTRACTACIO 3r TR 2019 '!B13+'CONTRACTACIO 4t TR 2019 '!B13</f>
        <v>4</v>
      </c>
      <c r="C13" s="20">
        <f t="shared" ref="C13:C21" si="0">IF(B13,B13/$B$22,"")</f>
        <v>5.3333333333333337E-2</v>
      </c>
      <c r="D13" s="10">
        <f>'CONTRACTACIO 1r TR 2019'!D13+'CONTRACTACIO 2n TR 2019 '!D13+'CONTRACTACIO 3r TR 2019 '!D13+'CONTRACTACIO 4t TR 2019 '!D13</f>
        <v>744795</v>
      </c>
      <c r="E13" s="10">
        <f>'CONTRACTACIO 1r TR 2019'!E13+'CONTRACTACIO 2n TR 2019 '!E13+'CONTRACTACIO 3r TR 2019 '!E13+'CONTRACTACIO 4t TR 2019 '!E13</f>
        <v>901202.30999999994</v>
      </c>
      <c r="F13" s="21">
        <f t="shared" ref="F13:F21" si="1">IF(E13,E13/$E$22,"")</f>
        <v>0.57033181379405096</v>
      </c>
      <c r="G13" s="9">
        <f>'CONTRACTACIO 1r TR 2019'!G13+'CONTRACTACIO 2n TR 2019 '!G13+'CONTRACTACIO 3r TR 2019 '!G13+'CONTRACTACIO 4t TR 2019 '!G13</f>
        <v>16</v>
      </c>
      <c r="H13" s="20">
        <f t="shared" ref="H13:H21" si="2">IF(G13,G13/$G$22,"")</f>
        <v>2.6058631921824105E-2</v>
      </c>
      <c r="I13" s="10">
        <f>'CONTRACTACIO 1r TR 2019'!I13+'CONTRACTACIO 2n TR 2019 '!I13+'CONTRACTACIO 3r TR 2019 '!I13+'CONTRACTACIO 4t TR 2019 '!I13</f>
        <v>1579445.32</v>
      </c>
      <c r="J13" s="10">
        <f>'CONTRACTACIO 1r TR 2019'!J13+'CONTRACTACIO 2n TR 2019 '!J13+'CONTRACTACIO 3r TR 2019 '!J13+'CONTRACTACIO 4t TR 2019 '!J13</f>
        <v>1785820.97</v>
      </c>
      <c r="K13" s="21">
        <f t="shared" ref="K13:K21" si="3">IF(J13,J13/$J$22,"")</f>
        <v>0.34835901713879325</v>
      </c>
      <c r="L13" s="9">
        <f>'CONTRACTACIO 1r TR 2019'!L13+'CONTRACTACIO 2n TR 2019 '!L13+'CONTRACTACIO 3r TR 2019 '!L13+'CONTRACTACIO 4t TR 2019 '!L13</f>
        <v>0</v>
      </c>
      <c r="M13" s="20" t="str">
        <f t="shared" ref="M13:M21" si="4">IF(L13,L13/$L$22,"")</f>
        <v/>
      </c>
      <c r="N13" s="10">
        <f>'CONTRACTACIO 1r TR 2019'!N13+'CONTRACTACIO 2n TR 2019 '!N13+'CONTRACTACIO 3r TR 2019 '!N13+'CONTRACTACIO 4t TR 2019 '!N13</f>
        <v>0</v>
      </c>
      <c r="O13" s="10">
        <f>'CONTRACTACIO 1r TR 2019'!O13+'CONTRACTACIO 2n TR 2019 '!O13+'CONTRACTACIO 3r TR 2019 '!O13+'CONTRACTACIO 4t TR 2019 '!O13</f>
        <v>0</v>
      </c>
      <c r="P13" s="21" t="str">
        <f t="shared" ref="P13:P21" si="5">IF(O13,O13/$O$22,"")</f>
        <v/>
      </c>
      <c r="Q13" s="9">
        <f>'CONTRACTACIO 1r TR 2019'!Q13+'CONTRACTACIO 2n TR 2019 '!Q13+'CONTRACTACIO 3r TR 2019 '!Q13+'CONTRACTACIO 4t TR 2019 '!Q13</f>
        <v>0</v>
      </c>
      <c r="R13" s="20" t="str">
        <f t="shared" ref="R13:R21" si="6">IF(Q13,Q13/$Q$22,"")</f>
        <v/>
      </c>
      <c r="S13" s="10">
        <f>'CONTRACTACIO 1r TR 2019'!S13+'CONTRACTACIO 2n TR 2019 '!S13+'CONTRACTACIO 3r TR 2019 '!S13+'CONTRACTACIO 4t TR 2019 '!S13</f>
        <v>0</v>
      </c>
      <c r="T13" s="10">
        <f>'CONTRACTACIO 1r TR 2019'!T13+'CONTRACTACIO 2n TR 2019 '!T13+'CONTRACTACIO 3r TR 2019 '!T13+'CONTRACTACIO 4t TR 2019 '!T13</f>
        <v>0</v>
      </c>
      <c r="U13" s="21" t="str">
        <f t="shared" ref="U13:U21" si="7">IF(T13,T13/$T$22,"")</f>
        <v/>
      </c>
      <c r="V13" s="9">
        <f>'CONTRACTACIO 1r TR 2019'!AA13+'CONTRACTACIO 2n TR 2019 '!AA13+'CONTRACTACIO 3r TR 2019 '!AA13+'CONTRACTACIO 4t TR 2019 '!AA13</f>
        <v>0</v>
      </c>
      <c r="W13" s="20" t="str">
        <f t="shared" ref="W13:W21" si="8">IF(V13,V13/$V$22,"")</f>
        <v/>
      </c>
      <c r="X13" s="10">
        <f>'CONTRACTACIO 1r TR 2019'!AC13+'CONTRACTACIO 2n TR 2019 '!AC13+'CONTRACTACIO 3r TR 2019 '!AC13+'CONTRACTACIO 4t TR 2019 '!AC13</f>
        <v>0</v>
      </c>
      <c r="Y13" s="10">
        <f>'CONTRACTACIO 1r TR 2019'!AD13+'CONTRACTACIO 2n TR 2019 '!AD13+'CONTRACTACIO 3r TR 2019 '!AD13+'CONTRACTACIO 4t TR 2019 '!AD13</f>
        <v>0</v>
      </c>
      <c r="Z13" s="21" t="str">
        <f t="shared" ref="Z13:Z21" si="9">IF(Y13,Y13/$Y$22,"")</f>
        <v/>
      </c>
      <c r="AA13" s="9">
        <f>'CONTRACTACIO 1r TR 2019'!V13+'CONTRACTACIO 2n TR 2019 '!V13+'CONTRACTACIO 3r TR 2019 '!V13+'CONTRACTACIO 4t TR 2019 '!V13</f>
        <v>0</v>
      </c>
      <c r="AB13" s="20" t="str">
        <f t="shared" ref="AB13:AB21" si="10">IF(AA13,AA13/$AA$22,"")</f>
        <v/>
      </c>
      <c r="AC13" s="10">
        <f>'CONTRACTACIO 1r TR 2019'!X13+'CONTRACTACIO 2n TR 2019 '!X13+'CONTRACTACIO 3r TR 2019 '!X13+'CONTRACTACIO 4t TR 2019 '!X13</f>
        <v>0</v>
      </c>
      <c r="AD13" s="10">
        <f>'CONTRACTACIO 1r TR 2019'!Y13+'CONTRACTACIO 2n TR 2019 '!Y13+'CONTRACTACIO 3r TR 2019 '!Y13+'CONTRACTACIO 4t TR 2019 '!Y13</f>
        <v>0</v>
      </c>
      <c r="AE13" s="21" t="str">
        <f t="shared" ref="AE13:AE21" si="11">IF(AD13,AD13/$AD$22,"")</f>
        <v/>
      </c>
    </row>
    <row r="14" spans="1:31" s="42" customFormat="1" ht="36" customHeight="1" x14ac:dyDescent="0.3">
      <c r="A14" s="43" t="s">
        <v>18</v>
      </c>
      <c r="B14" s="9">
        <f>'CONTRACTACIO 1r TR 2019'!B14+'CONTRACTACIO 2n TR 2019 '!B14+'CONTRACTACIO 3r TR 2019 '!B14+'CONTRACTACIO 4t TR 2019 '!B14</f>
        <v>0</v>
      </c>
      <c r="C14" s="20" t="str">
        <f t="shared" si="0"/>
        <v/>
      </c>
      <c r="D14" s="13">
        <f>'CONTRACTACIO 1r TR 2019'!D14+'CONTRACTACIO 2n TR 2019 '!D14+'CONTRACTACIO 3r TR 2019 '!D14+'CONTRACTACIO 4t TR 2019 '!D14</f>
        <v>0</v>
      </c>
      <c r="E14" s="13">
        <f>'CONTRACTACIO 1r TR 2019'!E14+'CONTRACTACIO 2n TR 2019 '!E14+'CONTRACTACIO 3r TR 2019 '!E14+'CONTRACTACIO 4t TR 2019 '!E14</f>
        <v>0</v>
      </c>
      <c r="F14" s="21" t="str">
        <f t="shared" si="1"/>
        <v/>
      </c>
      <c r="G14" s="9">
        <f>'CONTRACTACIO 1r TR 2019'!G14+'CONTRACTACIO 2n TR 2019 '!G14+'CONTRACTACIO 3r TR 2019 '!G14+'CONTRACTACIO 4t TR 2019 '!G14</f>
        <v>2</v>
      </c>
      <c r="H14" s="20">
        <f t="shared" si="2"/>
        <v>3.2573289902280132E-3</v>
      </c>
      <c r="I14" s="13">
        <f>'CONTRACTACIO 1r TR 2019'!I14+'CONTRACTACIO 2n TR 2019 '!I14+'CONTRACTACIO 3r TR 2019 '!I14+'CONTRACTACIO 4t TR 2019 '!I14</f>
        <v>67505.76999999999</v>
      </c>
      <c r="J14" s="13">
        <f>'CONTRACTACIO 1r TR 2019'!J14+'CONTRACTACIO 2n TR 2019 '!J14+'CONTRACTACIO 3r TR 2019 '!J14+'CONTRACTACIO 4t TR 2019 '!J14</f>
        <v>81681.98</v>
      </c>
      <c r="K14" s="21">
        <f t="shared" si="3"/>
        <v>1.5933654464114936E-2</v>
      </c>
      <c r="L14" s="9">
        <f>'CONTRACTACIO 1r TR 2019'!L14+'CONTRACTACIO 2n TR 2019 '!L14+'CONTRACTACIO 3r TR 2019 '!L14+'CONTRACTACIO 4t TR 2019 '!L14</f>
        <v>0</v>
      </c>
      <c r="M14" s="20" t="str">
        <f t="shared" si="4"/>
        <v/>
      </c>
      <c r="N14" s="13">
        <f>'CONTRACTACIO 1r TR 2019'!N14+'CONTRACTACIO 2n TR 2019 '!N14+'CONTRACTACIO 3r TR 2019 '!N14+'CONTRACTACIO 4t TR 2019 '!N14</f>
        <v>0</v>
      </c>
      <c r="O14" s="13">
        <f>'CONTRACTACIO 1r TR 2019'!O14+'CONTRACTACIO 2n TR 2019 '!O14+'CONTRACTACIO 3r TR 2019 '!O14+'CONTRACTACIO 4t TR 2019 '!O14</f>
        <v>0</v>
      </c>
      <c r="P14" s="21" t="str">
        <f t="shared" si="5"/>
        <v/>
      </c>
      <c r="Q14" s="9">
        <f>'CONTRACTACIO 1r TR 2019'!Q14+'CONTRACTACIO 2n TR 2019 '!Q14+'CONTRACTACIO 3r TR 2019 '!Q14+'CONTRACTACIO 4t TR 2019 '!Q14</f>
        <v>0</v>
      </c>
      <c r="R14" s="20" t="str">
        <f t="shared" si="6"/>
        <v/>
      </c>
      <c r="S14" s="13">
        <f>'CONTRACTACIO 1r TR 2019'!S14+'CONTRACTACIO 2n TR 2019 '!S14+'CONTRACTACIO 3r TR 2019 '!S14+'CONTRACTACIO 4t TR 2019 '!S14</f>
        <v>0</v>
      </c>
      <c r="T14" s="13">
        <f>'CONTRACTACIO 1r TR 2019'!T14+'CONTRACTACIO 2n TR 2019 '!T14+'CONTRACTACIO 3r TR 2019 '!T14+'CONTRACTACIO 4t TR 2019 '!T14</f>
        <v>0</v>
      </c>
      <c r="U14" s="21" t="str">
        <f t="shared" si="7"/>
        <v/>
      </c>
      <c r="V14" s="9">
        <f>'CONTRACTACIO 1r TR 2019'!AA14+'CONTRACTACIO 2n TR 2019 '!AA14+'CONTRACTACIO 3r TR 2019 '!AA14+'CONTRACTACIO 4t TR 2019 '!AA14</f>
        <v>0</v>
      </c>
      <c r="W14" s="20" t="str">
        <f t="shared" si="8"/>
        <v/>
      </c>
      <c r="X14" s="13">
        <f>'CONTRACTACIO 1r TR 2019'!AC14+'CONTRACTACIO 2n TR 2019 '!AC14+'CONTRACTACIO 3r TR 2019 '!AC14+'CONTRACTACIO 4t TR 2019 '!AC14</f>
        <v>0</v>
      </c>
      <c r="Y14" s="13">
        <f>'CONTRACTACIO 1r TR 2019'!AD14+'CONTRACTACIO 2n TR 2019 '!AD14+'CONTRACTACIO 3r TR 2019 '!AD14+'CONTRACTACIO 4t TR 2019 '!AD14</f>
        <v>0</v>
      </c>
      <c r="Z14" s="21" t="str">
        <f t="shared" si="9"/>
        <v/>
      </c>
      <c r="AA14" s="9">
        <f>'CONTRACTACIO 1r TR 2019'!V14+'CONTRACTACIO 2n TR 2019 '!V14+'CONTRACTACIO 3r TR 2019 '!V14+'CONTRACTACIO 4t TR 2019 '!V14</f>
        <v>0</v>
      </c>
      <c r="AB14" s="20" t="str">
        <f t="shared" si="10"/>
        <v/>
      </c>
      <c r="AC14" s="13">
        <f>'CONTRACTACIO 1r TR 2019'!X14+'CONTRACTACIO 2n TR 2019 '!X14+'CONTRACTACIO 3r TR 2019 '!X14+'CONTRACTACIO 4t TR 2019 '!X14</f>
        <v>0</v>
      </c>
      <c r="AD14" s="13">
        <f>'CONTRACTACIO 1r TR 2019'!Y14+'CONTRACTACIO 2n TR 2019 '!Y14+'CONTRACTACIO 3r TR 2019 '!Y14+'CONTRACTACIO 4t TR 2019 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2019'!B15+'CONTRACTACIO 2n TR 2019 '!B15+'CONTRACTACIO 3r TR 2019 '!B15+'CONTRACTACIO 4t TR 2019 '!B15</f>
        <v>0</v>
      </c>
      <c r="C15" s="20" t="str">
        <f t="shared" si="0"/>
        <v/>
      </c>
      <c r="D15" s="13">
        <f>'CONTRACTACIO 1r TR 2019'!D15+'CONTRACTACIO 2n TR 2019 '!D15+'CONTRACTACIO 3r TR 2019 '!D15+'CONTRACTACIO 4t TR 2019 '!D15</f>
        <v>0</v>
      </c>
      <c r="E15" s="13">
        <f>'CONTRACTACIO 1r TR 2019'!E15+'CONTRACTACIO 2n TR 2019 '!E15+'CONTRACTACIO 3r TR 2019 '!E15+'CONTRACTACIO 4t TR 2019 '!E15</f>
        <v>0</v>
      </c>
      <c r="F15" s="21" t="str">
        <f t="shared" si="1"/>
        <v/>
      </c>
      <c r="G15" s="9">
        <f>'CONTRACTACIO 1r TR 2019'!G15+'CONTRACTACIO 2n TR 2019 '!G15+'CONTRACTACIO 3r TR 2019 '!G15+'CONTRACTACIO 4t TR 2019 '!G15</f>
        <v>0</v>
      </c>
      <c r="H15" s="20" t="str">
        <f t="shared" si="2"/>
        <v/>
      </c>
      <c r="I15" s="13">
        <f>'CONTRACTACIO 1r TR 2019'!I15+'CONTRACTACIO 2n TR 2019 '!I15+'CONTRACTACIO 3r TR 2019 '!I15+'CONTRACTACIO 4t TR 2019 '!I15</f>
        <v>0</v>
      </c>
      <c r="J15" s="13">
        <f>'CONTRACTACIO 1r TR 2019'!J15+'CONTRACTACIO 2n TR 2019 '!J15+'CONTRACTACIO 3r TR 2019 '!J15+'CONTRACTACIO 4t TR 2019 '!J15</f>
        <v>0</v>
      </c>
      <c r="K15" s="21" t="str">
        <f t="shared" si="3"/>
        <v/>
      </c>
      <c r="L15" s="9">
        <f>'CONTRACTACIO 1r TR 2019'!L15+'CONTRACTACIO 2n TR 2019 '!L15+'CONTRACTACIO 3r TR 2019 '!L15+'CONTRACTACIO 4t TR 2019 '!L15</f>
        <v>0</v>
      </c>
      <c r="M15" s="20" t="str">
        <f t="shared" si="4"/>
        <v/>
      </c>
      <c r="N15" s="13">
        <f>'CONTRACTACIO 1r TR 2019'!N15+'CONTRACTACIO 2n TR 2019 '!N15+'CONTRACTACIO 3r TR 2019 '!N15+'CONTRACTACIO 4t TR 2019 '!N15</f>
        <v>0</v>
      </c>
      <c r="O15" s="13">
        <f>'CONTRACTACIO 1r TR 2019'!O15+'CONTRACTACIO 2n TR 2019 '!O15+'CONTRACTACIO 3r TR 2019 '!O15+'CONTRACTACIO 4t TR 2019 '!O15</f>
        <v>0</v>
      </c>
      <c r="P15" s="21" t="str">
        <f t="shared" si="5"/>
        <v/>
      </c>
      <c r="Q15" s="9">
        <f>'CONTRACTACIO 1r TR 2019'!Q15+'CONTRACTACIO 2n TR 2019 '!Q15+'CONTRACTACIO 3r TR 2019 '!Q15+'CONTRACTACIO 4t TR 2019 '!Q15</f>
        <v>0</v>
      </c>
      <c r="R15" s="20" t="str">
        <f t="shared" si="6"/>
        <v/>
      </c>
      <c r="S15" s="13">
        <f>'CONTRACTACIO 1r TR 2019'!S15+'CONTRACTACIO 2n TR 2019 '!S15+'CONTRACTACIO 3r TR 2019 '!S15+'CONTRACTACIO 4t TR 2019 '!S15</f>
        <v>0</v>
      </c>
      <c r="T15" s="13">
        <f>'CONTRACTACIO 1r TR 2019'!T15+'CONTRACTACIO 2n TR 2019 '!T15+'CONTRACTACIO 3r TR 2019 '!T15+'CONTRACTACIO 4t TR 2019 '!T15</f>
        <v>0</v>
      </c>
      <c r="U15" s="21" t="str">
        <f t="shared" si="7"/>
        <v/>
      </c>
      <c r="V15" s="9">
        <f>'CONTRACTACIO 1r TR 2019'!AA15+'CONTRACTACIO 2n TR 2019 '!AA15+'CONTRACTACIO 3r TR 2019 '!AA15+'CONTRACTACIO 4t TR 2019 '!AA15</f>
        <v>0</v>
      </c>
      <c r="W15" s="20" t="str">
        <f t="shared" si="8"/>
        <v/>
      </c>
      <c r="X15" s="13">
        <f>'CONTRACTACIO 1r TR 2019'!AC15+'CONTRACTACIO 2n TR 2019 '!AC15+'CONTRACTACIO 3r TR 2019 '!AC15+'CONTRACTACIO 4t TR 2019 '!AC15</f>
        <v>0</v>
      </c>
      <c r="Y15" s="13">
        <f>'CONTRACTACIO 1r TR 2019'!AD15+'CONTRACTACIO 2n TR 2019 '!AD15+'CONTRACTACIO 3r TR 2019 '!AD15+'CONTRACTACIO 4t TR 2019 '!AD15</f>
        <v>0</v>
      </c>
      <c r="Z15" s="21" t="str">
        <f t="shared" si="9"/>
        <v/>
      </c>
      <c r="AA15" s="9">
        <f>'CONTRACTACIO 1r TR 2019'!V15+'CONTRACTACIO 2n TR 2019 '!V15+'CONTRACTACIO 3r TR 2019 '!V15+'CONTRACTACIO 4t TR 2019 '!V15</f>
        <v>0</v>
      </c>
      <c r="AB15" s="20" t="str">
        <f t="shared" si="10"/>
        <v/>
      </c>
      <c r="AC15" s="13">
        <f>'CONTRACTACIO 1r TR 2019'!X15+'CONTRACTACIO 2n TR 2019 '!X15+'CONTRACTACIO 3r TR 2019 '!X15+'CONTRACTACIO 4t TR 2019 '!X15</f>
        <v>0</v>
      </c>
      <c r="AD15" s="13">
        <f>'CONTRACTACIO 1r TR 2019'!Y15+'CONTRACTACIO 2n TR 2019 '!Y15+'CONTRACTACIO 3r TR 2019 '!Y15+'CONTRACTACIO 4t TR 2019 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2019'!B16+'CONTRACTACIO 2n TR 2019 '!B16+'CONTRACTACIO 3r TR 2019 '!B16+'CONTRACTACIO 4t TR 2019 '!B16</f>
        <v>0</v>
      </c>
      <c r="C16" s="20" t="str">
        <f t="shared" si="0"/>
        <v/>
      </c>
      <c r="D16" s="13">
        <f>'CONTRACTACIO 1r TR 2019'!D16+'CONTRACTACIO 2n TR 2019 '!D16+'CONTRACTACIO 3r TR 2019 '!D16+'CONTRACTACIO 4t TR 2019 '!D16</f>
        <v>0</v>
      </c>
      <c r="E16" s="13">
        <f>'CONTRACTACIO 1r TR 2019'!E16+'CONTRACTACIO 2n TR 2019 '!E16+'CONTRACTACIO 3r TR 2019 '!E16+'CONTRACTACIO 4t TR 2019 '!E16</f>
        <v>0</v>
      </c>
      <c r="F16" s="21" t="str">
        <f t="shared" si="1"/>
        <v/>
      </c>
      <c r="G16" s="9">
        <f>'CONTRACTACIO 1r TR 2019'!G16+'CONTRACTACIO 2n TR 2019 '!G16+'CONTRACTACIO 3r TR 2019 '!G16+'CONTRACTACIO 4t TR 2019 '!G16</f>
        <v>0</v>
      </c>
      <c r="H16" s="20" t="str">
        <f t="shared" si="2"/>
        <v/>
      </c>
      <c r="I16" s="13">
        <f>'CONTRACTACIO 1r TR 2019'!I16+'CONTRACTACIO 2n TR 2019 '!I16+'CONTRACTACIO 3r TR 2019 '!I16+'CONTRACTACIO 4t TR 2019 '!I16</f>
        <v>0</v>
      </c>
      <c r="J16" s="13">
        <f>'CONTRACTACIO 1r TR 2019'!J16+'CONTRACTACIO 2n TR 2019 '!J16+'CONTRACTACIO 3r TR 2019 '!J16+'CONTRACTACIO 4t TR 2019 '!J16</f>
        <v>0</v>
      </c>
      <c r="K16" s="21" t="str">
        <f t="shared" si="3"/>
        <v/>
      </c>
      <c r="L16" s="9">
        <f>'CONTRACTACIO 1r TR 2019'!L16+'CONTRACTACIO 2n TR 2019 '!L16+'CONTRACTACIO 3r TR 2019 '!L16+'CONTRACTACIO 4t TR 2019 '!L16</f>
        <v>0</v>
      </c>
      <c r="M16" s="20" t="str">
        <f t="shared" si="4"/>
        <v/>
      </c>
      <c r="N16" s="13">
        <f>'CONTRACTACIO 1r TR 2019'!N16+'CONTRACTACIO 2n TR 2019 '!N16+'CONTRACTACIO 3r TR 2019 '!N16+'CONTRACTACIO 4t TR 2019 '!N16</f>
        <v>0</v>
      </c>
      <c r="O16" s="13">
        <f>'CONTRACTACIO 1r TR 2019'!O16+'CONTRACTACIO 2n TR 2019 '!O16+'CONTRACTACIO 3r TR 2019 '!O16+'CONTRACTACIO 4t TR 2019 '!O16</f>
        <v>0</v>
      </c>
      <c r="P16" s="21" t="str">
        <f t="shared" si="5"/>
        <v/>
      </c>
      <c r="Q16" s="9">
        <f>'CONTRACTACIO 1r TR 2019'!Q16+'CONTRACTACIO 2n TR 2019 '!Q16+'CONTRACTACIO 3r TR 2019 '!Q16+'CONTRACTACIO 4t TR 2019 '!Q16</f>
        <v>0</v>
      </c>
      <c r="R16" s="20" t="str">
        <f t="shared" si="6"/>
        <v/>
      </c>
      <c r="S16" s="13">
        <f>'CONTRACTACIO 1r TR 2019'!S16+'CONTRACTACIO 2n TR 2019 '!S16+'CONTRACTACIO 3r TR 2019 '!S16+'CONTRACTACIO 4t TR 2019 '!S16</f>
        <v>0</v>
      </c>
      <c r="T16" s="13">
        <f>'CONTRACTACIO 1r TR 2019'!T16+'CONTRACTACIO 2n TR 2019 '!T16+'CONTRACTACIO 3r TR 2019 '!T16+'CONTRACTACIO 4t TR 2019 '!T16</f>
        <v>0</v>
      </c>
      <c r="U16" s="21" t="str">
        <f t="shared" si="7"/>
        <v/>
      </c>
      <c r="V16" s="9">
        <f>'CONTRACTACIO 1r TR 2019'!AA16+'CONTRACTACIO 2n TR 2019 '!AA16+'CONTRACTACIO 3r TR 2019 '!AA16+'CONTRACTACIO 4t TR 2019 '!AA16</f>
        <v>0</v>
      </c>
      <c r="W16" s="20" t="str">
        <f t="shared" si="8"/>
        <v/>
      </c>
      <c r="X16" s="13">
        <f>'CONTRACTACIO 1r TR 2019'!AC16+'CONTRACTACIO 2n TR 2019 '!AC16+'CONTRACTACIO 3r TR 2019 '!AC16+'CONTRACTACIO 4t TR 2019 '!AC16</f>
        <v>0</v>
      </c>
      <c r="Y16" s="13">
        <f>'CONTRACTACIO 1r TR 2019'!AD16+'CONTRACTACIO 2n TR 2019 '!AD16+'CONTRACTACIO 3r TR 2019 '!AD16+'CONTRACTACIO 4t TR 2019 '!AD16</f>
        <v>0</v>
      </c>
      <c r="Z16" s="21" t="str">
        <f t="shared" si="9"/>
        <v/>
      </c>
      <c r="AA16" s="9">
        <f>'CONTRACTACIO 1r TR 2019'!V16+'CONTRACTACIO 2n TR 2019 '!V16+'CONTRACTACIO 3r TR 2019 '!V16+'CONTRACTACIO 4t TR 2019 '!V16</f>
        <v>0</v>
      </c>
      <c r="AB16" s="20" t="str">
        <f t="shared" si="10"/>
        <v/>
      </c>
      <c r="AC16" s="13">
        <f>'CONTRACTACIO 1r TR 2019'!X16+'CONTRACTACIO 2n TR 2019 '!X16+'CONTRACTACIO 3r TR 2019 '!X16+'CONTRACTACIO 4t TR 2019 '!X16</f>
        <v>0</v>
      </c>
      <c r="AD16" s="13">
        <f>'CONTRACTACIO 1r TR 2019'!Y16+'CONTRACTACIO 2n TR 2019 '!Y16+'CONTRACTACIO 3r TR 2019 '!Y16+'CONTRACTACIO 4t TR 2019 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2019'!B17+'CONTRACTACIO 2n TR 2019 '!B17+'CONTRACTACIO 3r TR 2019 '!B17+'CONTRACTACIO 4t TR 2019 '!B17</f>
        <v>0</v>
      </c>
      <c r="C17" s="20" t="str">
        <f t="shared" si="0"/>
        <v/>
      </c>
      <c r="D17" s="13">
        <f>'CONTRACTACIO 1r TR 2019'!D17+'CONTRACTACIO 2n TR 2019 '!D17+'CONTRACTACIO 3r TR 2019 '!D17+'CONTRACTACIO 4t TR 2019 '!D17</f>
        <v>0</v>
      </c>
      <c r="E17" s="13">
        <f>'CONTRACTACIO 1r TR 2019'!E17+'CONTRACTACIO 2n TR 2019 '!E17+'CONTRACTACIO 3r TR 2019 '!E17+'CONTRACTACIO 4t TR 2019 '!E17</f>
        <v>0</v>
      </c>
      <c r="F17" s="21" t="str">
        <f t="shared" si="1"/>
        <v/>
      </c>
      <c r="G17" s="9">
        <f>'CONTRACTACIO 1r TR 2019'!G17+'CONTRACTACIO 2n TR 2019 '!G17+'CONTRACTACIO 3r TR 2019 '!G17+'CONTRACTACIO 4t TR 2019 '!G17</f>
        <v>0</v>
      </c>
      <c r="H17" s="20" t="str">
        <f t="shared" si="2"/>
        <v/>
      </c>
      <c r="I17" s="13">
        <f>'CONTRACTACIO 1r TR 2019'!I17+'CONTRACTACIO 2n TR 2019 '!I17+'CONTRACTACIO 3r TR 2019 '!I17+'CONTRACTACIO 4t TR 2019 '!I17</f>
        <v>0</v>
      </c>
      <c r="J17" s="13">
        <f>'CONTRACTACIO 1r TR 2019'!J17+'CONTRACTACIO 2n TR 2019 '!J17+'CONTRACTACIO 3r TR 2019 '!J17+'CONTRACTACIO 4t TR 2019 '!J17</f>
        <v>0</v>
      </c>
      <c r="K17" s="21" t="str">
        <f t="shared" si="3"/>
        <v/>
      </c>
      <c r="L17" s="9">
        <f>'CONTRACTACIO 1r TR 2019'!L17+'CONTRACTACIO 2n TR 2019 '!L17+'CONTRACTACIO 3r TR 2019 '!L17+'CONTRACTACIO 4t TR 2019 '!L17</f>
        <v>0</v>
      </c>
      <c r="M17" s="20" t="str">
        <f t="shared" si="4"/>
        <v/>
      </c>
      <c r="N17" s="13">
        <f>'CONTRACTACIO 1r TR 2019'!N17+'CONTRACTACIO 2n TR 2019 '!N17+'CONTRACTACIO 3r TR 2019 '!N17+'CONTRACTACIO 4t TR 2019 '!N17</f>
        <v>0</v>
      </c>
      <c r="O17" s="13">
        <f>'CONTRACTACIO 1r TR 2019'!O17+'CONTRACTACIO 2n TR 2019 '!O17+'CONTRACTACIO 3r TR 2019 '!O17+'CONTRACTACIO 4t TR 2019 '!O17</f>
        <v>0</v>
      </c>
      <c r="P17" s="21" t="str">
        <f t="shared" si="5"/>
        <v/>
      </c>
      <c r="Q17" s="9">
        <f>'CONTRACTACIO 1r TR 2019'!Q17+'CONTRACTACIO 2n TR 2019 '!Q17+'CONTRACTACIO 3r TR 2019 '!Q17+'CONTRACTACIO 4t TR 2019 '!Q17</f>
        <v>0</v>
      </c>
      <c r="R17" s="20" t="str">
        <f t="shared" si="6"/>
        <v/>
      </c>
      <c r="S17" s="13">
        <f>'CONTRACTACIO 1r TR 2019'!S17+'CONTRACTACIO 2n TR 2019 '!S17+'CONTRACTACIO 3r TR 2019 '!S17+'CONTRACTACIO 4t TR 2019 '!S17</f>
        <v>0</v>
      </c>
      <c r="T17" s="13">
        <f>'CONTRACTACIO 1r TR 2019'!T17+'CONTRACTACIO 2n TR 2019 '!T17+'CONTRACTACIO 3r TR 2019 '!T17+'CONTRACTACIO 4t TR 2019 '!T17</f>
        <v>0</v>
      </c>
      <c r="U17" s="21" t="str">
        <f t="shared" si="7"/>
        <v/>
      </c>
      <c r="V17" s="9">
        <f>'CONTRACTACIO 1r TR 2019'!AA17+'CONTRACTACIO 2n TR 2019 '!AA17+'CONTRACTACIO 3r TR 2019 '!AA17+'CONTRACTACIO 4t TR 2019 '!AA17</f>
        <v>0</v>
      </c>
      <c r="W17" s="20" t="str">
        <f t="shared" si="8"/>
        <v/>
      </c>
      <c r="X17" s="13">
        <f>'CONTRACTACIO 1r TR 2019'!AC17+'CONTRACTACIO 2n TR 2019 '!AC17+'CONTRACTACIO 3r TR 2019 '!AC17+'CONTRACTACIO 4t TR 2019 '!AC17</f>
        <v>0</v>
      </c>
      <c r="Y17" s="13">
        <f>'CONTRACTACIO 1r TR 2019'!AD17+'CONTRACTACIO 2n TR 2019 '!AD17+'CONTRACTACIO 3r TR 2019 '!AD17+'CONTRACTACIO 4t TR 2019 '!AD17</f>
        <v>0</v>
      </c>
      <c r="Z17" s="21" t="str">
        <f t="shared" si="9"/>
        <v/>
      </c>
      <c r="AA17" s="9">
        <f>'CONTRACTACIO 1r TR 2019'!V17+'CONTRACTACIO 2n TR 2019 '!V17+'CONTRACTACIO 3r TR 2019 '!V17+'CONTRACTACIO 4t TR 2019 '!V17</f>
        <v>0</v>
      </c>
      <c r="AB17" s="20" t="str">
        <f t="shared" si="10"/>
        <v/>
      </c>
      <c r="AC17" s="13">
        <f>'CONTRACTACIO 1r TR 2019'!X17+'CONTRACTACIO 2n TR 2019 '!X17+'CONTRACTACIO 3r TR 2019 '!X17+'CONTRACTACIO 4t TR 2019 '!X17</f>
        <v>0</v>
      </c>
      <c r="AD17" s="13">
        <f>'CONTRACTACIO 1r TR 2019'!Y17+'CONTRACTACIO 2n TR 2019 '!Y17+'CONTRACTACIO 3r TR 2019 '!Y17+'CONTRACTACIO 4t TR 2019 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32</v>
      </c>
      <c r="B18" s="9">
        <f>'CONTRACTACIO 1r TR 2019'!B18+'CONTRACTACIO 2n TR 2019 '!B18+'CONTRACTACIO 3r TR 2019 '!B18+'CONTRACTACIO 4t TR 2019 '!B18</f>
        <v>0</v>
      </c>
      <c r="C18" s="20" t="str">
        <f t="shared" si="0"/>
        <v/>
      </c>
      <c r="D18" s="13">
        <f>'CONTRACTACIO 1r TR 2019'!D18+'CONTRACTACIO 2n TR 2019 '!D18+'CONTRACTACIO 3r TR 2019 '!D18+'CONTRACTACIO 4t TR 2019 '!D18</f>
        <v>0</v>
      </c>
      <c r="E18" s="13">
        <f>'CONTRACTACIO 1r TR 2019'!E18+'CONTRACTACIO 2n TR 2019 '!E18+'CONTRACTACIO 3r TR 2019 '!E18+'CONTRACTACIO 4t TR 2019 '!E18</f>
        <v>0</v>
      </c>
      <c r="F18" s="21" t="str">
        <f t="shared" si="1"/>
        <v/>
      </c>
      <c r="G18" s="9">
        <f>'CONTRACTACIO 1r TR 2019'!G18+'CONTRACTACIO 2n TR 2019 '!G18+'CONTRACTACIO 3r TR 2019 '!G18+'CONTRACTACIO 4t TR 2019 '!G18</f>
        <v>9</v>
      </c>
      <c r="H18" s="20">
        <f t="shared" si="2"/>
        <v>1.4657980456026058E-2</v>
      </c>
      <c r="I18" s="13">
        <f>'CONTRACTACIO 1r TR 2019'!I18+'CONTRACTACIO 2n TR 2019 '!I18+'CONTRACTACIO 3r TR 2019 '!I18+'CONTRACTACIO 4t TR 2019 '!I18</f>
        <v>339883.62</v>
      </c>
      <c r="J18" s="13">
        <f>'CONTRACTACIO 1r TR 2019'!J18+'CONTRACTACIO 2n TR 2019 '!J18+'CONTRACTACIO 3r TR 2019 '!J18+'CONTRACTACIO 4t TR 2019 '!J18</f>
        <v>375110.86</v>
      </c>
      <c r="K18" s="21">
        <f t="shared" si="3"/>
        <v>7.3172648716118199E-2</v>
      </c>
      <c r="L18" s="9">
        <f>'CONTRACTACIO 1r TR 2019'!L18+'CONTRACTACIO 2n TR 2019 '!L18+'CONTRACTACIO 3r TR 2019 '!L18+'CONTRACTACIO 4t TR 2019 '!L18</f>
        <v>0</v>
      </c>
      <c r="M18" s="20" t="str">
        <f t="shared" si="4"/>
        <v/>
      </c>
      <c r="N18" s="13">
        <f>'CONTRACTACIO 1r TR 2019'!N18+'CONTRACTACIO 2n TR 2019 '!N18+'CONTRACTACIO 3r TR 2019 '!N18+'CONTRACTACIO 4t TR 2019 '!N18</f>
        <v>0</v>
      </c>
      <c r="O18" s="13">
        <f>'CONTRACTACIO 1r TR 2019'!O18+'CONTRACTACIO 2n TR 2019 '!O18+'CONTRACTACIO 3r TR 2019 '!O18+'CONTRACTACIO 4t TR 2019 '!O18</f>
        <v>0</v>
      </c>
      <c r="P18" s="21" t="str">
        <f t="shared" si="5"/>
        <v/>
      </c>
      <c r="Q18" s="9">
        <f>'CONTRACTACIO 1r TR 2019'!Q18+'CONTRACTACIO 2n TR 2019 '!Q18+'CONTRACTACIO 3r TR 2019 '!Q18+'CONTRACTACIO 4t TR 2019 '!Q18</f>
        <v>0</v>
      </c>
      <c r="R18" s="20" t="str">
        <f t="shared" si="6"/>
        <v/>
      </c>
      <c r="S18" s="13">
        <f>'CONTRACTACIO 1r TR 2019'!S18+'CONTRACTACIO 2n TR 2019 '!S18+'CONTRACTACIO 3r TR 2019 '!S18+'CONTRACTACIO 4t TR 2019 '!S18</f>
        <v>0</v>
      </c>
      <c r="T18" s="13">
        <f>'CONTRACTACIO 1r TR 2019'!T18+'CONTRACTACIO 2n TR 2019 '!T18+'CONTRACTACIO 3r TR 2019 '!T18+'CONTRACTACIO 4t TR 2019 '!T18</f>
        <v>0</v>
      </c>
      <c r="U18" s="21" t="str">
        <f t="shared" si="7"/>
        <v/>
      </c>
      <c r="V18" s="9">
        <f>'CONTRACTACIO 1r TR 2019'!AA18+'CONTRACTACIO 2n TR 2019 '!AA18+'CONTRACTACIO 3r TR 2019 '!AA18+'CONTRACTACIO 4t TR 2019 '!AA18</f>
        <v>0</v>
      </c>
      <c r="W18" s="20" t="str">
        <f t="shared" si="8"/>
        <v/>
      </c>
      <c r="X18" s="13">
        <f>'CONTRACTACIO 1r TR 2019'!AC18+'CONTRACTACIO 2n TR 2019 '!AC18+'CONTRACTACIO 3r TR 2019 '!AC18+'CONTRACTACIO 4t TR 2019 '!AC18</f>
        <v>0</v>
      </c>
      <c r="Y18" s="13">
        <f>'CONTRACTACIO 1r TR 2019'!AD18+'CONTRACTACIO 2n TR 2019 '!AD18+'CONTRACTACIO 3r TR 2019 '!AD18+'CONTRACTACIO 4t TR 2019 '!AD18</f>
        <v>0</v>
      </c>
      <c r="Z18" s="21" t="str">
        <f t="shared" si="9"/>
        <v/>
      </c>
      <c r="AA18" s="9">
        <f>'CONTRACTACIO 1r TR 2019'!V18+'CONTRACTACIO 2n TR 2019 '!V18+'CONTRACTACIO 3r TR 2019 '!V18+'CONTRACTACIO 4t TR 2019 '!V18</f>
        <v>0</v>
      </c>
      <c r="AB18" s="20" t="str">
        <f t="shared" si="10"/>
        <v/>
      </c>
      <c r="AC18" s="13">
        <f>'CONTRACTACIO 1r TR 2019'!X18+'CONTRACTACIO 2n TR 2019 '!X18+'CONTRACTACIO 3r TR 2019 '!X18+'CONTRACTACIO 4t TR 2019 '!X18</f>
        <v>0</v>
      </c>
      <c r="AD18" s="13">
        <f>'CONTRACTACIO 1r TR 2019'!Y18+'CONTRACTACIO 2n TR 2019 '!Y18+'CONTRACTACIO 3r TR 2019 '!Y18+'CONTRACTACIO 4t TR 2019 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2019'!B19+'CONTRACTACIO 2n TR 2019 '!B19+'CONTRACTACIO 3r TR 2019 '!B19+'CONTRACTACIO 4t TR 2019 '!B19</f>
        <v>0</v>
      </c>
      <c r="C19" s="20" t="str">
        <f t="shared" si="0"/>
        <v/>
      </c>
      <c r="D19" s="13">
        <f>'CONTRACTACIO 1r TR 2019'!D19+'CONTRACTACIO 2n TR 2019 '!D19+'CONTRACTACIO 3r TR 2019 '!D19+'CONTRACTACIO 4t TR 2019 '!D19</f>
        <v>0</v>
      </c>
      <c r="E19" s="13">
        <f>'CONTRACTACIO 1r TR 2019'!E19+'CONTRACTACIO 2n TR 2019 '!E19+'CONTRACTACIO 3r TR 2019 '!E19+'CONTRACTACIO 4t TR 2019 '!E19</f>
        <v>0</v>
      </c>
      <c r="F19" s="21" t="str">
        <f t="shared" si="1"/>
        <v/>
      </c>
      <c r="G19" s="9">
        <f>'CONTRACTACIO 1r TR 2019'!G19+'CONTRACTACIO 2n TR 2019 '!G19+'CONTRACTACIO 3r TR 2019 '!G19+'CONTRACTACIO 4t TR 2019 '!G19</f>
        <v>16</v>
      </c>
      <c r="H19" s="20">
        <f t="shared" si="2"/>
        <v>2.6058631921824105E-2</v>
      </c>
      <c r="I19" s="13">
        <f>'CONTRACTACIO 1r TR 2019'!I19+'CONTRACTACIO 2n TR 2019 '!I19+'CONTRACTACIO 3r TR 2019 '!I19+'CONTRACTACIO 4t TR 2019 '!I19</f>
        <v>81828.539999999994</v>
      </c>
      <c r="J19" s="13">
        <f>'CONTRACTACIO 1r TR 2019'!J19+'CONTRACTACIO 2n TR 2019 '!J19+'CONTRACTACIO 3r TR 2019 '!J19+'CONTRACTACIO 4t TR 2019 '!J19</f>
        <v>97822.439999999988</v>
      </c>
      <c r="K19" s="21">
        <f t="shared" si="3"/>
        <v>1.9082164239855783E-2</v>
      </c>
      <c r="L19" s="9">
        <f>'CONTRACTACIO 1r TR 2019'!L19+'CONTRACTACIO 2n TR 2019 '!L19+'CONTRACTACIO 3r TR 2019 '!L19+'CONTRACTACIO 4t TR 2019 '!L19</f>
        <v>0</v>
      </c>
      <c r="M19" s="20" t="str">
        <f t="shared" si="4"/>
        <v/>
      </c>
      <c r="N19" s="13">
        <f>'CONTRACTACIO 1r TR 2019'!N19+'CONTRACTACIO 2n TR 2019 '!N19+'CONTRACTACIO 3r TR 2019 '!N19+'CONTRACTACIO 4t TR 2019 '!N19</f>
        <v>0</v>
      </c>
      <c r="O19" s="13">
        <f>'CONTRACTACIO 1r TR 2019'!O19+'CONTRACTACIO 2n TR 2019 '!O19+'CONTRACTACIO 3r TR 2019 '!O19+'CONTRACTACIO 4t TR 2019 '!O19</f>
        <v>0</v>
      </c>
      <c r="P19" s="21" t="str">
        <f t="shared" si="5"/>
        <v/>
      </c>
      <c r="Q19" s="9">
        <f>'CONTRACTACIO 1r TR 2019'!Q19+'CONTRACTACIO 2n TR 2019 '!Q19+'CONTRACTACIO 3r TR 2019 '!Q19+'CONTRACTACIO 4t TR 2019 '!Q19</f>
        <v>0</v>
      </c>
      <c r="R19" s="20" t="str">
        <f t="shared" si="6"/>
        <v/>
      </c>
      <c r="S19" s="13">
        <f>'CONTRACTACIO 1r TR 2019'!S19+'CONTRACTACIO 2n TR 2019 '!S19+'CONTRACTACIO 3r TR 2019 '!S19+'CONTRACTACIO 4t TR 2019 '!S19</f>
        <v>0</v>
      </c>
      <c r="T19" s="13">
        <f>'CONTRACTACIO 1r TR 2019'!T19+'CONTRACTACIO 2n TR 2019 '!T19+'CONTRACTACIO 3r TR 2019 '!T19+'CONTRACTACIO 4t TR 2019 '!T19</f>
        <v>0</v>
      </c>
      <c r="U19" s="21" t="str">
        <f t="shared" si="7"/>
        <v/>
      </c>
      <c r="V19" s="9">
        <f>'CONTRACTACIO 1r TR 2019'!AA19+'CONTRACTACIO 2n TR 2019 '!AA19+'CONTRACTACIO 3r TR 2019 '!AA19+'CONTRACTACIO 4t TR 2019 '!AA19</f>
        <v>0</v>
      </c>
      <c r="W19" s="20" t="str">
        <f t="shared" si="8"/>
        <v/>
      </c>
      <c r="X19" s="13">
        <f>'CONTRACTACIO 1r TR 2019'!AC19+'CONTRACTACIO 2n TR 2019 '!AC19+'CONTRACTACIO 3r TR 2019 '!AC19+'CONTRACTACIO 4t TR 2019 '!AC19</f>
        <v>0</v>
      </c>
      <c r="Y19" s="13">
        <f>'CONTRACTACIO 1r TR 2019'!AD19+'CONTRACTACIO 2n TR 2019 '!AD19+'CONTRACTACIO 3r TR 2019 '!AD19+'CONTRACTACIO 4t TR 2019 '!AD19</f>
        <v>0</v>
      </c>
      <c r="Z19" s="21" t="str">
        <f t="shared" si="9"/>
        <v/>
      </c>
      <c r="AA19" s="9">
        <f>'CONTRACTACIO 1r TR 2019'!V19+'CONTRACTACIO 2n TR 2019 '!V19+'CONTRACTACIO 3r TR 2019 '!V19+'CONTRACTACIO 4t TR 2019 '!V19</f>
        <v>0</v>
      </c>
      <c r="AB19" s="20" t="str">
        <f t="shared" si="10"/>
        <v/>
      </c>
      <c r="AC19" s="13">
        <f>'CONTRACTACIO 1r TR 2019'!X19+'CONTRACTACIO 2n TR 2019 '!X19+'CONTRACTACIO 3r TR 2019 '!X19+'CONTRACTACIO 4t TR 2019 '!X19</f>
        <v>0</v>
      </c>
      <c r="AD19" s="13">
        <f>'CONTRACTACIO 1r TR 2019'!Y19+'CONTRACTACIO 2n TR 2019 '!Y19+'CONTRACTACIO 3r TR 2019 '!Y19+'CONTRACTACIO 4t TR 2019 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2019'!B20+'CONTRACTACIO 2n TR 2019 '!B20+'CONTRACTACIO 3r TR 2019 '!B20+'CONTRACTACIO 4t TR 2019 '!B20</f>
        <v>71</v>
      </c>
      <c r="C20" s="20">
        <f t="shared" si="0"/>
        <v>0.94666666666666666</v>
      </c>
      <c r="D20" s="13">
        <f>'CONTRACTACIO 1r TR 2019'!D20+'CONTRACTACIO 2n TR 2019 '!D20+'CONTRACTACIO 3r TR 2019 '!D20+'CONTRACTACIO 4t TR 2019 '!D20</f>
        <v>576940.48</v>
      </c>
      <c r="E20" s="13">
        <f>'CONTRACTACIO 1r TR 2019'!E20+'CONTRACTACIO 2n TR 2019 '!E20+'CONTRACTACIO 3r TR 2019 '!E20+'CONTRACTACIO 4t TR 2019 '!E20</f>
        <v>678934.53</v>
      </c>
      <c r="F20" s="21">
        <f t="shared" si="1"/>
        <v>0.42966818620594915</v>
      </c>
      <c r="G20" s="9">
        <f>'CONTRACTACIO 1r TR 2019'!G20+'CONTRACTACIO 2n TR 2019 '!G20+'CONTRACTACIO 3r TR 2019 '!G20+'CONTRACTACIO 4t TR 2019 '!G20</f>
        <v>571</v>
      </c>
      <c r="H20" s="20">
        <f t="shared" si="2"/>
        <v>0.92996742671009769</v>
      </c>
      <c r="I20" s="13">
        <f>'CONTRACTACIO 1r TR 2019'!I20+'CONTRACTACIO 2n TR 2019 '!I20+'CONTRACTACIO 3r TR 2019 '!I20+'CONTRACTACIO 4t TR 2019 '!I20</f>
        <v>2407877.67</v>
      </c>
      <c r="J20" s="13">
        <f>'CONTRACTACIO 1r TR 2019'!J20+'CONTRACTACIO 2n TR 2019 '!J20+'CONTRACTACIO 3r TR 2019 '!J20+'CONTRACTACIO 4t TR 2019 '!J20</f>
        <v>2785944.53</v>
      </c>
      <c r="K20" s="21">
        <f t="shared" si="3"/>
        <v>0.54345251544111794</v>
      </c>
      <c r="L20" s="9">
        <f>'CONTRACTACIO 1r TR 2019'!L20+'CONTRACTACIO 2n TR 2019 '!L20+'CONTRACTACIO 3r TR 2019 '!L20+'CONTRACTACIO 4t TR 2019 '!L20</f>
        <v>58</v>
      </c>
      <c r="M20" s="20">
        <f t="shared" si="4"/>
        <v>1</v>
      </c>
      <c r="N20" s="13">
        <f>'CONTRACTACIO 1r TR 2019'!N20+'CONTRACTACIO 2n TR 2019 '!N20+'CONTRACTACIO 3r TR 2019 '!N20+'CONTRACTACIO 4t TR 2019 '!N20</f>
        <v>149475.49000000002</v>
      </c>
      <c r="O20" s="13">
        <f>'CONTRACTACIO 1r TR 2019'!O20+'CONTRACTACIO 2n TR 2019 '!O20+'CONTRACTACIO 3r TR 2019 '!O20+'CONTRACTACIO 4t TR 2019 '!O20</f>
        <v>177056.93</v>
      </c>
      <c r="P20" s="21">
        <f t="shared" si="5"/>
        <v>1</v>
      </c>
      <c r="Q20" s="9">
        <f>'CONTRACTACIO 1r TR 2019'!Q20+'CONTRACTACIO 2n TR 2019 '!Q20+'CONTRACTACIO 3r TR 2019 '!Q20+'CONTRACTACIO 4t TR 2019 '!Q20</f>
        <v>0</v>
      </c>
      <c r="R20" s="20" t="str">
        <f t="shared" si="6"/>
        <v/>
      </c>
      <c r="S20" s="13">
        <f>'CONTRACTACIO 1r TR 2019'!S20+'CONTRACTACIO 2n TR 2019 '!S20+'CONTRACTACIO 3r TR 2019 '!S20+'CONTRACTACIO 4t TR 2019 '!S20</f>
        <v>0</v>
      </c>
      <c r="T20" s="13">
        <f>'CONTRACTACIO 1r TR 2019'!T20+'CONTRACTACIO 2n TR 2019 '!T20+'CONTRACTACIO 3r TR 2019 '!T20+'CONTRACTACIO 4t TR 2019 '!T20</f>
        <v>0</v>
      </c>
      <c r="U20" s="21" t="str">
        <f t="shared" si="7"/>
        <v/>
      </c>
      <c r="V20" s="9">
        <f>'CONTRACTACIO 1r TR 2019'!AA20+'CONTRACTACIO 2n TR 2019 '!AA20+'CONTRACTACIO 3r TR 2019 '!AA20+'CONTRACTACIO 4t TR 2019 '!AA20</f>
        <v>0</v>
      </c>
      <c r="W20" s="20" t="str">
        <f t="shared" si="8"/>
        <v/>
      </c>
      <c r="X20" s="13">
        <f>'CONTRACTACIO 1r TR 2019'!AC20+'CONTRACTACIO 2n TR 2019 '!AC20+'CONTRACTACIO 3r TR 2019 '!AC20+'CONTRACTACIO 4t TR 2019 '!AC20</f>
        <v>0</v>
      </c>
      <c r="Y20" s="13">
        <f>'CONTRACTACIO 1r TR 2019'!AD20+'CONTRACTACIO 2n TR 2019 '!AD20+'CONTRACTACIO 3r TR 2019 '!AD20+'CONTRACTACIO 4t TR 2019 '!AD20</f>
        <v>0</v>
      </c>
      <c r="Z20" s="21" t="str">
        <f t="shared" si="9"/>
        <v/>
      </c>
      <c r="AA20" s="9">
        <f>'CONTRACTACIO 1r TR 2019'!V20+'CONTRACTACIO 2n TR 2019 '!V20+'CONTRACTACIO 3r TR 2019 '!V20+'CONTRACTACIO 4t TR 2019 '!V20</f>
        <v>0</v>
      </c>
      <c r="AB20" s="20" t="str">
        <f t="shared" si="10"/>
        <v/>
      </c>
      <c r="AC20" s="13">
        <f>'CONTRACTACIO 1r TR 2019'!X20+'CONTRACTACIO 2n TR 2019 '!X20+'CONTRACTACIO 3r TR 2019 '!X20+'CONTRACTACIO 4t TR 2019 '!X20</f>
        <v>0</v>
      </c>
      <c r="AD20" s="13">
        <f>'CONTRACTACIO 1r TR 2019'!Y20+'CONTRACTACIO 2n TR 2019 '!Y20+'CONTRACTACIO 3r TR 2019 '!Y20+'CONTRACTACIO 4t TR 2019 '!Y20</f>
        <v>0</v>
      </c>
      <c r="AE20" s="21" t="str">
        <f t="shared" si="11"/>
        <v/>
      </c>
    </row>
    <row r="21" spans="1:31" s="42" customFormat="1" ht="36" customHeight="1" x14ac:dyDescent="0.3">
      <c r="A21" s="78" t="s">
        <v>40</v>
      </c>
      <c r="B21" s="79">
        <f>'CONTRACTACIO 1r TR 2019'!B21+'CONTRACTACIO 2n TR 2019 '!B21+'CONTRACTACIO 3r TR 2019 '!B21+'CONTRACTACIO 4t TR 2019 '!B21</f>
        <v>0</v>
      </c>
      <c r="C21" s="64" t="str">
        <f t="shared" si="0"/>
        <v/>
      </c>
      <c r="D21" s="75">
        <f>'CONTRACTACIO 1r TR 2019'!D21+'CONTRACTACIO 2n TR 2019 '!D21+'CONTRACTACIO 3r TR 2019 '!D21+'CONTRACTACIO 4t TR 2019 '!D21</f>
        <v>0</v>
      </c>
      <c r="E21" s="76">
        <f>'CONTRACTACIO 1r TR 2019'!E21+'CONTRACTACIO 2n TR 2019 '!E21+'CONTRACTACIO 3r TR 2019 '!E21+'CONTRACTACIO 4t TR 2019 '!E21</f>
        <v>0</v>
      </c>
      <c r="F21" s="65" t="str">
        <f t="shared" si="1"/>
        <v/>
      </c>
      <c r="G21" s="79">
        <f>'CONTRACTACIO 1r TR 2019'!G21+'CONTRACTACIO 2n TR 2019 '!G21+'CONTRACTACIO 3r TR 2019 '!G21+'CONTRACTACIO 4t TR 2019 '!G21</f>
        <v>0</v>
      </c>
      <c r="H21" s="64" t="str">
        <f t="shared" si="2"/>
        <v/>
      </c>
      <c r="I21" s="75">
        <f>'CONTRACTACIO 1r TR 2019'!I21+'CONTRACTACIO 2n TR 2019 '!I21+'CONTRACTACIO 3r TR 2019 '!I21+'CONTRACTACIO 4t TR 2019 '!I21</f>
        <v>0</v>
      </c>
      <c r="J21" s="76">
        <f>'CONTRACTACIO 1r TR 2019'!J21+'CONTRACTACIO 2n TR 2019 '!J21+'CONTRACTACIO 3r TR 2019 '!J21+'CONTRACTACIO 4t TR 2019 '!J21</f>
        <v>0</v>
      </c>
      <c r="K21" s="65" t="str">
        <f t="shared" si="3"/>
        <v/>
      </c>
      <c r="L21" s="79">
        <f>'CONTRACTACIO 1r TR 2019'!L21+'CONTRACTACIO 2n TR 2019 '!L21+'CONTRACTACIO 3r TR 2019 '!L21+'CONTRACTACIO 4t TR 2019 '!L21</f>
        <v>0</v>
      </c>
      <c r="M21" s="64" t="str">
        <f t="shared" si="4"/>
        <v/>
      </c>
      <c r="N21" s="75">
        <f>'CONTRACTACIO 1r TR 2019'!N21+'CONTRACTACIO 2n TR 2019 '!N21+'CONTRACTACIO 3r TR 2019 '!N21+'CONTRACTACIO 4t TR 2019 '!N21</f>
        <v>0</v>
      </c>
      <c r="O21" s="76">
        <f>'CONTRACTACIO 1r TR 2019'!O21+'CONTRACTACIO 2n TR 2019 '!O21+'CONTRACTACIO 3r TR 2019 '!O21+'CONTRACTACIO 4t TR 2019 '!O21</f>
        <v>0</v>
      </c>
      <c r="P21" s="65" t="str">
        <f t="shared" si="5"/>
        <v/>
      </c>
      <c r="Q21" s="79">
        <f>'CONTRACTACIO 1r TR 2019'!Q21+'CONTRACTACIO 2n TR 2019 '!Q21+'CONTRACTACIO 3r TR 2019 '!Q21+'CONTRACTACIO 4t TR 2019 '!Q21</f>
        <v>0</v>
      </c>
      <c r="R21" s="64" t="str">
        <f t="shared" si="6"/>
        <v/>
      </c>
      <c r="S21" s="75">
        <f>'CONTRACTACIO 1r TR 2019'!S21+'CONTRACTACIO 2n TR 2019 '!S21+'CONTRACTACIO 3r TR 2019 '!S21+'CONTRACTACIO 4t TR 2019 '!S21</f>
        <v>0</v>
      </c>
      <c r="T21" s="76">
        <f>'CONTRACTACIO 1r TR 2019'!T21+'CONTRACTACIO 2n TR 2019 '!T21+'CONTRACTACIO 3r TR 2019 '!T21+'CONTRACTACIO 4t TR 2019 '!T21</f>
        <v>0</v>
      </c>
      <c r="U21" s="65" t="str">
        <f t="shared" si="7"/>
        <v/>
      </c>
      <c r="V21" s="79">
        <f>'CONTRACTACIO 1r TR 2019'!AA21+'CONTRACTACIO 2n TR 2019 '!AA21+'CONTRACTACIO 3r TR 2019 '!AA21+'CONTRACTACIO 4t TR 2019 '!AA21</f>
        <v>0</v>
      </c>
      <c r="W21" s="64" t="str">
        <f t="shared" si="8"/>
        <v/>
      </c>
      <c r="X21" s="75">
        <f>'CONTRACTACIO 1r TR 2019'!AC21+'CONTRACTACIO 2n TR 2019 '!AC21+'CONTRACTACIO 3r TR 2019 '!AC21+'CONTRACTACIO 4t TR 2019 '!AC21</f>
        <v>0</v>
      </c>
      <c r="Y21" s="76">
        <f>'CONTRACTACIO 1r TR 2019'!AD21+'CONTRACTACIO 2n TR 2019 '!AD21+'CONTRACTACIO 3r TR 2019 '!AD21+'CONTRACTACIO 4t TR 2019 '!AD21</f>
        <v>0</v>
      </c>
      <c r="Z21" s="65" t="str">
        <f t="shared" si="9"/>
        <v/>
      </c>
      <c r="AA21" s="79">
        <f>'CONTRACTACIO 1r TR 2019'!V21+'CONTRACTACIO 2n TR 2019 '!V21+'CONTRACTACIO 3r TR 2019 '!V21+'CONTRACTACIO 4t TR 2019 '!V21</f>
        <v>0</v>
      </c>
      <c r="AB21" s="20" t="str">
        <f t="shared" si="10"/>
        <v/>
      </c>
      <c r="AC21" s="75">
        <f>'CONTRACTACIO 1r TR 2019'!X21+'CONTRACTACIO 2n TR 2019 '!X21+'CONTRACTACIO 3r TR 2019 '!X21+'CONTRACTACIO 4t TR 2019 '!X21</f>
        <v>0</v>
      </c>
      <c r="AD21" s="76">
        <f>'CONTRACTACIO 1r TR 2019'!Y21+'CONTRACTACIO 2n TR 2019 '!Y21+'CONTRACTACIO 3r TR 2019 '!Y21+'CONTRACTACIO 4t TR 2019 '!Y21</f>
        <v>0</v>
      </c>
      <c r="AE21" s="65" t="str">
        <f t="shared" si="11"/>
        <v/>
      </c>
    </row>
    <row r="22" spans="1:31" ht="33.049999999999997" customHeight="1" thickBot="1" x14ac:dyDescent="0.35">
      <c r="A22" s="80" t="s">
        <v>0</v>
      </c>
      <c r="B22" s="16">
        <f t="shared" ref="B22:AE22" si="12">SUM(B13:B21)</f>
        <v>75</v>
      </c>
      <c r="C22" s="17">
        <f t="shared" si="12"/>
        <v>1</v>
      </c>
      <c r="D22" s="18">
        <f t="shared" si="12"/>
        <v>1321735.48</v>
      </c>
      <c r="E22" s="18">
        <f t="shared" si="12"/>
        <v>1580136.8399999999</v>
      </c>
      <c r="F22" s="19">
        <f t="shared" si="12"/>
        <v>1</v>
      </c>
      <c r="G22" s="16">
        <f t="shared" si="12"/>
        <v>614</v>
      </c>
      <c r="H22" s="17">
        <f t="shared" si="12"/>
        <v>1</v>
      </c>
      <c r="I22" s="18">
        <f t="shared" si="12"/>
        <v>4476540.92</v>
      </c>
      <c r="J22" s="18">
        <f t="shared" si="12"/>
        <v>5126380.7799999993</v>
      </c>
      <c r="K22" s="19">
        <f t="shared" si="12"/>
        <v>1</v>
      </c>
      <c r="L22" s="16">
        <f t="shared" si="12"/>
        <v>58</v>
      </c>
      <c r="M22" s="17">
        <f t="shared" si="12"/>
        <v>1</v>
      </c>
      <c r="N22" s="18">
        <f t="shared" si="12"/>
        <v>149475.49000000002</v>
      </c>
      <c r="O22" s="18">
        <f t="shared" si="12"/>
        <v>177056.93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26.7" customHeight="1" x14ac:dyDescent="0.3">
      <c r="B23" s="26"/>
      <c r="H23" s="26"/>
      <c r="N23" s="26"/>
    </row>
    <row r="24" spans="1:31" s="47" customFormat="1" ht="47.95" customHeight="1" x14ac:dyDescent="0.3">
      <c r="A24" s="94" t="s">
        <v>50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86"/>
      <c r="S24" s="86"/>
      <c r="T24" s="86"/>
      <c r="U24" s="86"/>
      <c r="V24" s="46"/>
      <c r="W24" s="46"/>
      <c r="X24" s="46"/>
      <c r="AC24" s="46"/>
      <c r="AD24" s="46"/>
      <c r="AE24" s="46"/>
    </row>
    <row r="25" spans="1:31" s="47" customFormat="1" ht="43.85" customHeight="1" x14ac:dyDescent="0.3">
      <c r="A25" s="95" t="s">
        <v>34</v>
      </c>
      <c r="B25" s="95"/>
      <c r="C25" s="95"/>
      <c r="D25" s="95"/>
      <c r="E25" s="95"/>
      <c r="F25" s="95"/>
      <c r="G25" s="95"/>
      <c r="H25" s="95"/>
      <c r="I25" s="48"/>
      <c r="J25" s="48"/>
      <c r="K25" s="48"/>
      <c r="L25" s="85"/>
      <c r="M25" s="87"/>
      <c r="N25" s="86"/>
      <c r="O25" s="86"/>
      <c r="P25" s="48"/>
      <c r="Q25" s="48"/>
      <c r="R25" s="85"/>
      <c r="S25" s="86"/>
      <c r="T25" s="86"/>
      <c r="U25" s="86"/>
      <c r="V25" s="46"/>
      <c r="W25" s="46"/>
      <c r="X25" s="46"/>
      <c r="AC25" s="46"/>
      <c r="AD25" s="46"/>
      <c r="AE25" s="46"/>
    </row>
    <row r="26" spans="1:31" s="50" customFormat="1" ht="14.4" x14ac:dyDescent="0.3">
      <c r="A26" s="85"/>
      <c r="B26" s="85"/>
      <c r="C26" s="85"/>
      <c r="D26" s="85"/>
      <c r="E26" s="85"/>
      <c r="F26" s="85"/>
      <c r="G26" s="49"/>
      <c r="H26" s="49"/>
      <c r="I26" s="48"/>
      <c r="J26" s="48"/>
      <c r="K26" s="48"/>
      <c r="L26" s="85"/>
      <c r="M26" s="87"/>
      <c r="N26" s="86"/>
      <c r="O26" s="86"/>
      <c r="P26" s="48"/>
      <c r="Q26" s="48"/>
      <c r="R26" s="85"/>
      <c r="S26" s="86"/>
      <c r="T26" s="86"/>
      <c r="U26" s="86"/>
      <c r="V26" s="46"/>
      <c r="W26" s="46"/>
      <c r="X26" s="46"/>
      <c r="Y26" s="47"/>
      <c r="Z26" s="47"/>
      <c r="AA26" s="47"/>
      <c r="AB26" s="47"/>
      <c r="AC26" s="46"/>
      <c r="AD26" s="46"/>
      <c r="AE26" s="46"/>
    </row>
    <row r="27" spans="1:31" s="51" customFormat="1" ht="13.95" customHeight="1" thickBot="1" x14ac:dyDescent="0.35">
      <c r="A27" s="85"/>
      <c r="B27" s="85"/>
      <c r="C27" s="85"/>
      <c r="D27" s="85"/>
      <c r="E27" s="85"/>
      <c r="F27" s="85"/>
      <c r="G27" s="49"/>
      <c r="H27" s="49"/>
      <c r="I27" s="48"/>
      <c r="J27" s="48"/>
      <c r="K27" s="48"/>
      <c r="L27" s="85"/>
      <c r="M27" s="87"/>
      <c r="N27" s="86"/>
      <c r="O27" s="86"/>
      <c r="P27" s="48"/>
      <c r="Q27" s="48"/>
      <c r="R27" s="85"/>
      <c r="S27" s="86"/>
      <c r="T27" s="86"/>
      <c r="U27" s="86"/>
      <c r="V27" s="86"/>
      <c r="W27" s="86"/>
      <c r="X27" s="86"/>
      <c r="Y27" s="47"/>
      <c r="Z27" s="47"/>
      <c r="AA27" s="47"/>
      <c r="AB27" s="47"/>
      <c r="AC27" s="86"/>
      <c r="AD27" s="86"/>
      <c r="AE27" s="86"/>
    </row>
    <row r="28" spans="1:31" s="51" customFormat="1" ht="18" customHeight="1" x14ac:dyDescent="0.3">
      <c r="A28" s="136" t="s">
        <v>10</v>
      </c>
      <c r="B28" s="139" t="s">
        <v>17</v>
      </c>
      <c r="C28" s="140"/>
      <c r="D28" s="140"/>
      <c r="E28" s="140"/>
      <c r="F28" s="141"/>
      <c r="G28" s="25"/>
      <c r="H28" s="52"/>
      <c r="I28" s="52"/>
      <c r="J28" s="145" t="s">
        <v>15</v>
      </c>
      <c r="K28" s="146"/>
      <c r="L28" s="139" t="s">
        <v>16</v>
      </c>
      <c r="M28" s="140"/>
      <c r="N28" s="140"/>
      <c r="O28" s="140"/>
      <c r="P28" s="141"/>
      <c r="Q28" s="48"/>
      <c r="R28" s="85"/>
      <c r="S28" s="86"/>
      <c r="T28" s="86"/>
      <c r="U28" s="86"/>
      <c r="V28" s="48"/>
      <c r="W28" s="48"/>
      <c r="X28" s="85"/>
      <c r="Y28" s="47"/>
      <c r="Z28" s="47"/>
      <c r="AA28" s="47"/>
      <c r="AB28" s="47"/>
      <c r="AC28" s="48"/>
      <c r="AD28" s="48"/>
      <c r="AE28" s="85"/>
    </row>
    <row r="29" spans="1:31" s="52" customFormat="1" ht="18" customHeight="1" thickBot="1" x14ac:dyDescent="0.35">
      <c r="A29" s="137"/>
      <c r="B29" s="142"/>
      <c r="C29" s="143"/>
      <c r="D29" s="143"/>
      <c r="E29" s="143"/>
      <c r="F29" s="144"/>
      <c r="G29" s="25"/>
      <c r="J29" s="147"/>
      <c r="K29" s="148"/>
      <c r="L29" s="151"/>
      <c r="M29" s="152"/>
      <c r="N29" s="152"/>
      <c r="O29" s="152"/>
      <c r="P29" s="153"/>
      <c r="Q29" s="48"/>
      <c r="R29" s="85"/>
      <c r="S29" s="86"/>
      <c r="T29" s="86"/>
      <c r="U29" s="86"/>
      <c r="V29" s="48"/>
      <c r="W29" s="48"/>
      <c r="X29" s="85"/>
      <c r="AC29" s="48"/>
      <c r="AD29" s="48"/>
      <c r="AE29" s="85"/>
    </row>
    <row r="30" spans="1:31" s="52" customFormat="1" ht="40.1" customHeight="1" thickBot="1" x14ac:dyDescent="0.35">
      <c r="A30" s="138"/>
      <c r="B30" s="53" t="s">
        <v>14</v>
      </c>
      <c r="C30" s="35" t="s">
        <v>8</v>
      </c>
      <c r="D30" s="36" t="s">
        <v>30</v>
      </c>
      <c r="E30" s="37" t="s">
        <v>31</v>
      </c>
      <c r="F30" s="54" t="s">
        <v>9</v>
      </c>
      <c r="G30" s="25"/>
      <c r="H30" s="25"/>
      <c r="I30" s="25"/>
      <c r="J30" s="149"/>
      <c r="K30" s="150"/>
      <c r="L30" s="53" t="s">
        <v>14</v>
      </c>
      <c r="M30" s="35" t="s">
        <v>8</v>
      </c>
      <c r="N30" s="36" t="s">
        <v>30</v>
      </c>
      <c r="O30" s="37" t="s">
        <v>31</v>
      </c>
      <c r="P30" s="54" t="s">
        <v>9</v>
      </c>
      <c r="Q30" s="48"/>
      <c r="R30" s="85"/>
      <c r="S30" s="86"/>
      <c r="T30" s="86"/>
      <c r="U30" s="86"/>
      <c r="V30" s="48"/>
      <c r="W30" s="48"/>
      <c r="X30" s="85"/>
      <c r="AC30" s="48"/>
      <c r="AD30" s="48"/>
      <c r="AE30" s="85"/>
    </row>
    <row r="31" spans="1:31" s="25" customFormat="1" ht="47.65" customHeight="1" x14ac:dyDescent="0.3">
      <c r="A31" s="41" t="s">
        <v>25</v>
      </c>
      <c r="B31" s="9">
        <f t="shared" ref="B31:B39" si="13">B13+G13+L13+Q13+V13+AA13</f>
        <v>20</v>
      </c>
      <c r="C31" s="8">
        <f t="shared" ref="C31:C37" si="14">IF(B31,B31/$B$40,"")</f>
        <v>2.677376171352075E-2</v>
      </c>
      <c r="D31" s="10">
        <f t="shared" ref="D31:E39" si="15">D13+I13+N13+S13+X13+AC13</f>
        <v>2324240.3200000003</v>
      </c>
      <c r="E31" s="11">
        <f t="shared" si="15"/>
        <v>2687023.28</v>
      </c>
      <c r="F31" s="21">
        <f t="shared" ref="F31:F37" si="16">IF(E31,E31/$E$40,"")</f>
        <v>0.39035289884381369</v>
      </c>
      <c r="J31" s="90" t="s">
        <v>3</v>
      </c>
      <c r="K31" s="91"/>
      <c r="L31" s="55">
        <f>B22</f>
        <v>75</v>
      </c>
      <c r="M31" s="8">
        <f t="shared" ref="M31:M36" si="17">IF(L31,L31/$L$37,"")</f>
        <v>0.10040160642570281</v>
      </c>
      <c r="N31" s="56">
        <f>D22</f>
        <v>1321735.48</v>
      </c>
      <c r="O31" s="56">
        <f>E22</f>
        <v>1580136.8399999999</v>
      </c>
      <c r="P31" s="57">
        <f t="shared" ref="P31:P36" si="18">IF(O31,O31/$O$37,"")</f>
        <v>0.22955178715976862</v>
      </c>
    </row>
    <row r="32" spans="1:31" s="25" customFormat="1" ht="29.95" customHeight="1" x14ac:dyDescent="0.3">
      <c r="A32" s="43" t="s">
        <v>18</v>
      </c>
      <c r="B32" s="12">
        <f t="shared" si="13"/>
        <v>2</v>
      </c>
      <c r="C32" s="8">
        <f t="shared" si="14"/>
        <v>2.6773761713520749E-3</v>
      </c>
      <c r="D32" s="13">
        <f t="shared" si="15"/>
        <v>67505.76999999999</v>
      </c>
      <c r="E32" s="14">
        <f t="shared" si="15"/>
        <v>81681.98</v>
      </c>
      <c r="F32" s="21">
        <f t="shared" si="16"/>
        <v>1.1866215642278475E-2</v>
      </c>
      <c r="J32" s="92" t="s">
        <v>1</v>
      </c>
      <c r="K32" s="93"/>
      <c r="L32" s="58">
        <f>G22</f>
        <v>614</v>
      </c>
      <c r="M32" s="8">
        <f t="shared" si="17"/>
        <v>0.82195448460508702</v>
      </c>
      <c r="N32" s="59">
        <f>I22</f>
        <v>4476540.92</v>
      </c>
      <c r="O32" s="59">
        <f>J22</f>
        <v>5126380.7799999993</v>
      </c>
      <c r="P32" s="57">
        <f t="shared" si="18"/>
        <v>0.74472655780273345</v>
      </c>
    </row>
    <row r="33" spans="1:33" s="25" customFormat="1" ht="29.95" customHeight="1" x14ac:dyDescent="0.3">
      <c r="A33" s="43" t="s">
        <v>19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5"/>
        <v>0</v>
      </c>
      <c r="F33" s="21" t="str">
        <f t="shared" si="16"/>
        <v/>
      </c>
      <c r="J33" s="92" t="s">
        <v>2</v>
      </c>
      <c r="K33" s="93"/>
      <c r="L33" s="58">
        <f>L22</f>
        <v>58</v>
      </c>
      <c r="M33" s="8">
        <f t="shared" si="17"/>
        <v>7.7643908969210168E-2</v>
      </c>
      <c r="N33" s="59">
        <f>N22</f>
        <v>149475.49000000002</v>
      </c>
      <c r="O33" s="59">
        <f>O22</f>
        <v>177056.93</v>
      </c>
      <c r="P33" s="57">
        <f t="shared" si="18"/>
        <v>2.5721655037497928E-2</v>
      </c>
    </row>
    <row r="34" spans="1:33" ht="29.95" customHeight="1" x14ac:dyDescent="0.3">
      <c r="A34" s="43" t="s">
        <v>26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H34" s="25"/>
      <c r="I34" s="25"/>
      <c r="J34" s="92" t="s">
        <v>33</v>
      </c>
      <c r="K34" s="93"/>
      <c r="L34" s="58">
        <f>Q22</f>
        <v>0</v>
      </c>
      <c r="M34" s="8" t="str">
        <f t="shared" si="17"/>
        <v/>
      </c>
      <c r="N34" s="59">
        <f>S22</f>
        <v>0</v>
      </c>
      <c r="O34" s="59">
        <f>T22</f>
        <v>0</v>
      </c>
      <c r="P34" s="57" t="str">
        <f t="shared" si="18"/>
        <v/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9.95" customHeight="1" x14ac:dyDescent="0.3">
      <c r="A35" s="43" t="s">
        <v>27</v>
      </c>
      <c r="B35" s="15">
        <f t="shared" si="13"/>
        <v>0</v>
      </c>
      <c r="C35" s="8" t="str">
        <f t="shared" si="14"/>
        <v/>
      </c>
      <c r="D35" s="13">
        <f t="shared" si="15"/>
        <v>0</v>
      </c>
      <c r="E35" s="22">
        <f t="shared" si="15"/>
        <v>0</v>
      </c>
      <c r="F35" s="21" t="str">
        <f t="shared" si="16"/>
        <v/>
      </c>
      <c r="G35" s="25"/>
      <c r="H35" s="25"/>
      <c r="I35" s="25"/>
      <c r="J35" s="92" t="s">
        <v>5</v>
      </c>
      <c r="K35" s="93"/>
      <c r="L35" s="58">
        <f>AA22</f>
        <v>0</v>
      </c>
      <c r="M35" s="8" t="str">
        <f t="shared" si="17"/>
        <v/>
      </c>
      <c r="N35" s="59">
        <f>AC22</f>
        <v>0</v>
      </c>
      <c r="O35" s="59">
        <f>AD22</f>
        <v>0</v>
      </c>
      <c r="P35" s="57" t="str">
        <f t="shared" si="18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29.95" customHeight="1" x14ac:dyDescent="0.3">
      <c r="A36" s="44" t="s">
        <v>32</v>
      </c>
      <c r="B36" s="15">
        <f t="shared" si="13"/>
        <v>9</v>
      </c>
      <c r="C36" s="8">
        <f t="shared" si="14"/>
        <v>1.2048192771084338E-2</v>
      </c>
      <c r="D36" s="13">
        <f t="shared" si="15"/>
        <v>339883.62</v>
      </c>
      <c r="E36" s="22">
        <f t="shared" si="15"/>
        <v>375110.86</v>
      </c>
      <c r="F36" s="21">
        <f t="shared" si="16"/>
        <v>5.4493614803663319E-2</v>
      </c>
      <c r="G36" s="25"/>
      <c r="H36" s="25"/>
      <c r="I36" s="25"/>
      <c r="J36" s="92" t="s">
        <v>4</v>
      </c>
      <c r="K36" s="93"/>
      <c r="L36" s="58">
        <f>V22</f>
        <v>0</v>
      </c>
      <c r="M36" s="8" t="str">
        <f t="shared" si="17"/>
        <v/>
      </c>
      <c r="N36" s="59">
        <f>X22</f>
        <v>0</v>
      </c>
      <c r="O36" s="59">
        <f>Y22</f>
        <v>0</v>
      </c>
      <c r="P36" s="57" t="str">
        <f t="shared" si="1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29.95" customHeight="1" thickBot="1" x14ac:dyDescent="0.35">
      <c r="A37" s="44" t="s">
        <v>28</v>
      </c>
      <c r="B37" s="12">
        <f t="shared" si="13"/>
        <v>16</v>
      </c>
      <c r="C37" s="8">
        <f t="shared" si="14"/>
        <v>2.1419009370816599E-2</v>
      </c>
      <c r="D37" s="13">
        <f t="shared" si="15"/>
        <v>81828.539999999994</v>
      </c>
      <c r="E37" s="23">
        <f t="shared" si="15"/>
        <v>97822.439999999988</v>
      </c>
      <c r="F37" s="21">
        <f t="shared" si="16"/>
        <v>1.4210994489774212E-2</v>
      </c>
      <c r="G37" s="25"/>
      <c r="H37" s="25"/>
      <c r="I37" s="25"/>
      <c r="J37" s="88" t="s">
        <v>0</v>
      </c>
      <c r="K37" s="89"/>
      <c r="L37" s="81">
        <f>SUM(L31:L36)</f>
        <v>747</v>
      </c>
      <c r="M37" s="17">
        <f>SUM(M31:M36)</f>
        <v>1</v>
      </c>
      <c r="N37" s="82">
        <f>SUM(N31:N36)</f>
        <v>5947751.8900000006</v>
      </c>
      <c r="O37" s="83">
        <f>SUM(O31:O36)</f>
        <v>6883574.5499999989</v>
      </c>
      <c r="P37" s="84">
        <f>SUM(P31:P36)</f>
        <v>1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9.95" customHeight="1" x14ac:dyDescent="0.3">
      <c r="A38" s="45" t="s">
        <v>29</v>
      </c>
      <c r="B38" s="12">
        <f t="shared" si="13"/>
        <v>700</v>
      </c>
      <c r="C38" s="8">
        <f>IF(B38,B38/$B$40,"")</f>
        <v>0.93708165997322623</v>
      </c>
      <c r="D38" s="13">
        <f t="shared" si="15"/>
        <v>3134293.64</v>
      </c>
      <c r="E38" s="23">
        <f t="shared" si="15"/>
        <v>3641935.9899999998</v>
      </c>
      <c r="F38" s="21">
        <f>IF(E38,E38/$E$40,"")</f>
        <v>0.52907627622047038</v>
      </c>
      <c r="G38" s="25"/>
      <c r="H38" s="25"/>
      <c r="I38" s="25"/>
      <c r="J38" s="25"/>
      <c r="K38" s="25"/>
      <c r="L38" s="25"/>
      <c r="M38" s="25"/>
      <c r="N38" s="26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29.95" customHeight="1" x14ac:dyDescent="0.3">
      <c r="A39" s="70" t="s">
        <v>41</v>
      </c>
      <c r="B39" s="12">
        <f t="shared" si="13"/>
        <v>0</v>
      </c>
      <c r="C39" s="8" t="str">
        <f>IF(B39,B39/$B$40,"")</f>
        <v/>
      </c>
      <c r="D39" s="13">
        <f t="shared" si="15"/>
        <v>0</v>
      </c>
      <c r="E39" s="14">
        <f t="shared" si="15"/>
        <v>0</v>
      </c>
      <c r="F39" s="21" t="str">
        <f>IF(E39,E39/$E$40,"")</f>
        <v/>
      </c>
      <c r="G39" s="25"/>
      <c r="H39" s="25"/>
      <c r="I39" s="25"/>
      <c r="J39" s="48"/>
      <c r="K39" s="48"/>
      <c r="L39" s="85"/>
      <c r="M39" s="87"/>
      <c r="N39" s="86"/>
      <c r="O39" s="86"/>
      <c r="P39" s="48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1" customFormat="1" ht="29.95" customHeight="1" thickBot="1" x14ac:dyDescent="0.35">
      <c r="A40" s="62" t="s">
        <v>0</v>
      </c>
      <c r="B40" s="16">
        <f>SUM(B31:B39)</f>
        <v>747</v>
      </c>
      <c r="C40" s="17">
        <f>SUM(C31:C39)</f>
        <v>1</v>
      </c>
      <c r="D40" s="18">
        <f>SUM(D31:D39)</f>
        <v>5947751.8900000006</v>
      </c>
      <c r="E40" s="18">
        <f>SUM(E31:E39)</f>
        <v>6883574.5499999989</v>
      </c>
      <c r="F40" s="19">
        <f>SUM(F31:F39)</f>
        <v>1</v>
      </c>
      <c r="G40" s="25"/>
      <c r="H40" s="26"/>
      <c r="I40" s="25"/>
      <c r="J40" s="25"/>
      <c r="K40" s="25"/>
      <c r="L40" s="25"/>
      <c r="M40" s="25"/>
      <c r="N40" s="26"/>
      <c r="O40" s="25"/>
      <c r="P40" s="25"/>
      <c r="Q40" s="48"/>
      <c r="R40" s="85"/>
      <c r="S40" s="86"/>
      <c r="T40" s="86"/>
      <c r="U40" s="86"/>
      <c r="V40" s="48"/>
      <c r="W40" s="48"/>
      <c r="X40" s="85"/>
      <c r="Y40" s="47"/>
      <c r="Z40" s="47"/>
      <c r="AA40" s="47"/>
      <c r="AB40" s="47"/>
      <c r="AC40" s="48"/>
      <c r="AD40" s="48"/>
      <c r="AE40" s="85"/>
    </row>
    <row r="41" spans="1:33" s="51" customFormat="1" ht="29.95" customHeight="1" x14ac:dyDescent="0.3">
      <c r="A41" s="85"/>
      <c r="B41" s="85"/>
      <c r="C41" s="85"/>
      <c r="D41" s="85"/>
      <c r="E41" s="85"/>
      <c r="F41" s="85"/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3"/>
      <c r="V41" s="48"/>
      <c r="W41" s="48"/>
      <c r="X41" s="85"/>
      <c r="Y41" s="47"/>
      <c r="Z41" s="47"/>
      <c r="AA41" s="47"/>
      <c r="AB41" s="47"/>
      <c r="AC41" s="48"/>
      <c r="AD41" s="48"/>
      <c r="AE41" s="85"/>
    </row>
    <row r="42" spans="1:33" ht="36" customHeight="1" x14ac:dyDescent="0.25">
      <c r="A42" s="25"/>
      <c r="B42" s="26"/>
      <c r="C42" s="25"/>
      <c r="D42" s="25"/>
      <c r="E42" s="25"/>
      <c r="F42" s="2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G100" s="27"/>
      <c r="H100" s="60"/>
      <c r="I100" s="27"/>
      <c r="J100" s="27"/>
      <c r="K100" s="27"/>
      <c r="L100" s="27"/>
      <c r="M100" s="27"/>
      <c r="N100" s="60"/>
      <c r="O100" s="27"/>
      <c r="P100" s="27"/>
    </row>
    <row r="101" spans="1:21" s="25" customFormat="1" x14ac:dyDescent="0.3">
      <c r="B101" s="26"/>
      <c r="G101" s="27"/>
      <c r="H101" s="60"/>
      <c r="I101" s="27"/>
      <c r="J101" s="27"/>
      <c r="K101" s="27"/>
      <c r="L101" s="27"/>
      <c r="M101" s="27"/>
      <c r="N101" s="60"/>
      <c r="O101" s="27"/>
      <c r="P101" s="27"/>
      <c r="Q101" s="27"/>
      <c r="R101" s="27"/>
      <c r="S101" s="27"/>
      <c r="T101" s="27"/>
      <c r="U101" s="27"/>
    </row>
    <row r="102" spans="1:21" s="25" customFormat="1" x14ac:dyDescent="0.3">
      <c r="B102" s="26"/>
      <c r="F102" s="27"/>
      <c r="G102" s="27"/>
      <c r="H102" s="60"/>
      <c r="I102" s="27"/>
      <c r="J102" s="27"/>
      <c r="K102" s="27"/>
      <c r="L102" s="27"/>
      <c r="M102" s="27"/>
      <c r="N102" s="60"/>
      <c r="O102" s="27"/>
      <c r="P102" s="27"/>
      <c r="Q102" s="27"/>
      <c r="R102" s="27"/>
      <c r="S102" s="27"/>
      <c r="T102" s="27"/>
      <c r="U102" s="27"/>
    </row>
    <row r="103" spans="1:21" s="25" customFormat="1" x14ac:dyDescent="0.3">
      <c r="A103" s="27"/>
      <c r="B103" s="60"/>
      <c r="C103" s="27"/>
      <c r="D103" s="27"/>
      <c r="E103" s="27"/>
      <c r="F103" s="27"/>
      <c r="G103" s="27"/>
      <c r="H103" s="60"/>
      <c r="I103" s="27"/>
      <c r="J103" s="27"/>
      <c r="K103" s="27"/>
      <c r="L103" s="27"/>
      <c r="M103" s="27"/>
      <c r="N103" s="60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8:A30"/>
    <mergeCell ref="B28:F29"/>
    <mergeCell ref="J28:K30"/>
    <mergeCell ref="L28:P29"/>
    <mergeCell ref="J37:K37"/>
    <mergeCell ref="J31:K31"/>
    <mergeCell ref="J32:K32"/>
    <mergeCell ref="J33:K33"/>
    <mergeCell ref="J34:K34"/>
    <mergeCell ref="J35:K35"/>
    <mergeCell ref="J36:K36"/>
  </mergeCells>
  <pageMargins left="0.39370078740157483" right="0" top="0.55118110236220474" bottom="0.35433070866141736" header="0.31496062992125984" footer="0.31496062992125984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2019</vt:lpstr>
      <vt:lpstr>CONTRACTACIO 2n TR 2019 </vt:lpstr>
      <vt:lpstr>CONTRACTACIO 3r TR 2019 </vt:lpstr>
      <vt:lpstr>CONTRACTACIO 4t TR 2019 </vt:lpstr>
      <vt:lpstr>2019 - CONTRACTACIÓ ANUAL</vt:lpstr>
      <vt:lpstr>'2019 - CONTRACTACIÓ ANUAL'!Àrea_d'impressió</vt:lpstr>
      <vt:lpstr>'CONTRACTACIO 1r TR 2019'!Àrea_d'impressió</vt:lpstr>
      <vt:lpstr>'CONTRACTACIO 2n TR 2019 '!Àrea_d'impressió</vt:lpstr>
      <vt:lpstr>'CONTRACTACIO 3r TR 2019 '!Àrea_d'impressió</vt:lpstr>
      <vt:lpstr>'CONTRACTACIO 4t TR 2019 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2019-03-28T18:40:15Z</cp:lastPrinted>
  <dcterms:created xsi:type="dcterms:W3CDTF">2016-02-03T12:33:15Z</dcterms:created>
  <dcterms:modified xsi:type="dcterms:W3CDTF">2021-01-20T15:16:45Z</dcterms:modified>
</cp:coreProperties>
</file>