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305" windowHeight="10905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state="hidden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20" i="4" l="1"/>
  <c r="I13" i="4"/>
  <c r="X18" i="5" l="1"/>
  <c r="Y18" i="5"/>
  <c r="I13" i="5"/>
  <c r="X20" i="5" l="1"/>
  <c r="Y20" i="5"/>
  <c r="N20" i="5"/>
  <c r="I20" i="5"/>
  <c r="D20" i="5"/>
  <c r="J19" i="5" l="1"/>
  <c r="I19" i="5"/>
  <c r="B33" i="1" l="1"/>
  <c r="D33" i="1"/>
  <c r="B8" i="7" l="1"/>
  <c r="B8" i="6"/>
  <c r="B8" i="5"/>
  <c r="B8" i="4"/>
  <c r="M13" i="1"/>
  <c r="P13" i="1"/>
  <c r="R13" i="1"/>
  <c r="U13" i="1"/>
  <c r="W13" i="1"/>
  <c r="Z13" i="1"/>
  <c r="H14" i="1"/>
  <c r="K14" i="1"/>
  <c r="M14" i="1"/>
  <c r="P14" i="1"/>
  <c r="R14" i="1"/>
  <c r="U14" i="1"/>
  <c r="W14" i="1"/>
  <c r="Z14" i="1"/>
  <c r="H15" i="1"/>
  <c r="M15" i="1"/>
  <c r="P15" i="1"/>
  <c r="R15" i="1"/>
  <c r="U15" i="1"/>
  <c r="W15" i="1"/>
  <c r="Z15" i="1"/>
  <c r="H16" i="1"/>
  <c r="K16" i="1"/>
  <c r="M16" i="1"/>
  <c r="P16" i="1"/>
  <c r="R16" i="1"/>
  <c r="U16" i="1"/>
  <c r="W16" i="1"/>
  <c r="Z16" i="1"/>
  <c r="H17" i="1"/>
  <c r="K17" i="1"/>
  <c r="M17" i="1"/>
  <c r="P17" i="1"/>
  <c r="R17" i="1"/>
  <c r="U17" i="1"/>
  <c r="W17" i="1"/>
  <c r="Z17" i="1"/>
  <c r="H18" i="1"/>
  <c r="K18" i="1"/>
  <c r="M18" i="1"/>
  <c r="P18" i="1"/>
  <c r="R18" i="1"/>
  <c r="U18" i="1"/>
  <c r="M19" i="1"/>
  <c r="P19" i="1"/>
  <c r="R19" i="1"/>
  <c r="U19" i="1"/>
  <c r="W19" i="1"/>
  <c r="Z19" i="1"/>
  <c r="R20" i="1"/>
  <c r="U20" i="1"/>
  <c r="H21" i="1"/>
  <c r="M21" i="1"/>
  <c r="R21" i="1"/>
  <c r="U21" i="1"/>
  <c r="W21" i="1"/>
  <c r="Z21" i="1"/>
  <c r="C13" i="4" l="1"/>
  <c r="C13" i="1"/>
  <c r="B16" i="7"/>
  <c r="C16" i="7" s="1"/>
  <c r="D16" i="7"/>
  <c r="J22" i="7"/>
  <c r="E22" i="7"/>
  <c r="F22" i="7" s="1"/>
  <c r="O22" i="7"/>
  <c r="P22" i="7" s="1"/>
  <c r="T22" i="7"/>
  <c r="Y22" i="7"/>
  <c r="AD22" i="7"/>
  <c r="AE22" i="7" s="1"/>
  <c r="E13" i="7"/>
  <c r="J13" i="7"/>
  <c r="O13" i="7"/>
  <c r="T13" i="7"/>
  <c r="U13" i="7" s="1"/>
  <c r="Y13" i="7"/>
  <c r="Z13" i="7" s="1"/>
  <c r="AD13" i="7"/>
  <c r="E20" i="7"/>
  <c r="J20" i="7"/>
  <c r="O20" i="7"/>
  <c r="AD20" i="7"/>
  <c r="T20" i="7"/>
  <c r="Y20" i="7"/>
  <c r="Z20" i="7" s="1"/>
  <c r="E21" i="7"/>
  <c r="F21" i="7" s="1"/>
  <c r="J21" i="7"/>
  <c r="O21" i="7"/>
  <c r="AD21" i="7"/>
  <c r="AE21" i="7" s="1"/>
  <c r="T21" i="7"/>
  <c r="U21" i="7" s="1"/>
  <c r="Y21" i="7"/>
  <c r="J14" i="7"/>
  <c r="K14" i="7" s="1"/>
  <c r="O14" i="7"/>
  <c r="E14" i="7"/>
  <c r="F14" i="7" s="1"/>
  <c r="T14" i="7"/>
  <c r="U14" i="7" s="1"/>
  <c r="Y14" i="7"/>
  <c r="AD14" i="7"/>
  <c r="AE14" i="7" s="1"/>
  <c r="J15" i="7"/>
  <c r="O15" i="7"/>
  <c r="P15" i="7" s="1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AE16" i="7" s="1"/>
  <c r="J17" i="7"/>
  <c r="K17" i="7" s="1"/>
  <c r="O17" i="7"/>
  <c r="E17" i="7"/>
  <c r="T17" i="7"/>
  <c r="Y17" i="7"/>
  <c r="Z17" i="7" s="1"/>
  <c r="AD17" i="7"/>
  <c r="AE17" i="7" s="1"/>
  <c r="J18" i="7"/>
  <c r="O18" i="7"/>
  <c r="P18" i="7" s="1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I22" i="7"/>
  <c r="D22" i="7"/>
  <c r="N22" i="7"/>
  <c r="S22" i="7"/>
  <c r="X22" i="7"/>
  <c r="AC22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D23" i="7" s="1"/>
  <c r="N32" i="7" s="1"/>
  <c r="S18" i="7"/>
  <c r="X18" i="7"/>
  <c r="I19" i="7"/>
  <c r="N19" i="7"/>
  <c r="AC19" i="7"/>
  <c r="D19" i="7"/>
  <c r="S19" i="7"/>
  <c r="X19" i="7"/>
  <c r="G22" i="7"/>
  <c r="B22" i="7"/>
  <c r="L22" i="7"/>
  <c r="Q22" i="7"/>
  <c r="R22" i="7" s="1"/>
  <c r="V22" i="7"/>
  <c r="W22" i="7" s="1"/>
  <c r="AA22" i="7"/>
  <c r="G16" i="7"/>
  <c r="L16" i="7"/>
  <c r="M16" i="7" s="1"/>
  <c r="Q16" i="7"/>
  <c r="R16" i="7" s="1"/>
  <c r="V16" i="7"/>
  <c r="AA16" i="7"/>
  <c r="B13" i="7"/>
  <c r="B23" i="7" s="1"/>
  <c r="L32" i="7" s="1"/>
  <c r="G13" i="7"/>
  <c r="L13" i="7"/>
  <c r="Q13" i="7"/>
  <c r="V13" i="7"/>
  <c r="AA13" i="7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AA21" i="7"/>
  <c r="Q21" i="7"/>
  <c r="R21" i="7" s="1"/>
  <c r="V21" i="7"/>
  <c r="G14" i="7"/>
  <c r="H14" i="7" s="1"/>
  <c r="L14" i="7"/>
  <c r="B14" i="7"/>
  <c r="C14" i="7" s="1"/>
  <c r="Q14" i="7"/>
  <c r="R14" i="7" s="1"/>
  <c r="V14" i="7"/>
  <c r="AA14" i="7"/>
  <c r="G15" i="7"/>
  <c r="H15" i="7" s="1"/>
  <c r="L15" i="7"/>
  <c r="B15" i="7"/>
  <c r="Q15" i="7"/>
  <c r="V15" i="7"/>
  <c r="W15" i="7" s="1"/>
  <c r="AA15" i="7"/>
  <c r="AB15" i="7" s="1"/>
  <c r="G17" i="7"/>
  <c r="L17" i="7"/>
  <c r="M17" i="7" s="1"/>
  <c r="B17" i="7"/>
  <c r="C17" i="7" s="1"/>
  <c r="Q17" i="7"/>
  <c r="R17" i="7" s="1"/>
  <c r="V17" i="7"/>
  <c r="AA17" i="7"/>
  <c r="AB17" i="7" s="1"/>
  <c r="G18" i="7"/>
  <c r="L18" i="7"/>
  <c r="AA18" i="7"/>
  <c r="B18" i="7"/>
  <c r="Q18" i="7"/>
  <c r="R18" i="7" s="1"/>
  <c r="V18" i="7"/>
  <c r="G19" i="7"/>
  <c r="L19" i="7"/>
  <c r="M19" i="7" s="1"/>
  <c r="AA19" i="7"/>
  <c r="AB19" i="7" s="1"/>
  <c r="B19" i="7"/>
  <c r="Q19" i="7"/>
  <c r="R19" i="7" s="1"/>
  <c r="V19" i="7"/>
  <c r="Y23" i="7"/>
  <c r="O37" i="7" s="1"/>
  <c r="P37" i="7" s="1"/>
  <c r="AB22" i="7"/>
  <c r="AB21" i="7"/>
  <c r="AB16" i="7"/>
  <c r="AB14" i="7"/>
  <c r="Z22" i="7"/>
  <c r="Z21" i="7"/>
  <c r="W21" i="7"/>
  <c r="W20" i="7"/>
  <c r="Z19" i="7"/>
  <c r="W19" i="7"/>
  <c r="W18" i="7"/>
  <c r="W17" i="7"/>
  <c r="Z16" i="7"/>
  <c r="W16" i="7"/>
  <c r="Z14" i="7"/>
  <c r="W14" i="7"/>
  <c r="U22" i="7"/>
  <c r="U20" i="7"/>
  <c r="U18" i="7"/>
  <c r="U17" i="7"/>
  <c r="U16" i="7"/>
  <c r="R15" i="7"/>
  <c r="M22" i="7"/>
  <c r="P19" i="7"/>
  <c r="P17" i="7"/>
  <c r="P16" i="7"/>
  <c r="M15" i="7"/>
  <c r="M14" i="7"/>
  <c r="AE13" i="7"/>
  <c r="AB13" i="7"/>
  <c r="R13" i="7"/>
  <c r="P13" i="7"/>
  <c r="M13" i="7"/>
  <c r="K16" i="7"/>
  <c r="H17" i="7"/>
  <c r="H22" i="7"/>
  <c r="F13" i="7"/>
  <c r="F15" i="7"/>
  <c r="F17" i="7"/>
  <c r="F18" i="7"/>
  <c r="C13" i="7"/>
  <c r="C15" i="7"/>
  <c r="C18" i="7"/>
  <c r="C19" i="7"/>
  <c r="C22" i="7"/>
  <c r="J23" i="6"/>
  <c r="O34" i="6" s="1"/>
  <c r="E23" i="6"/>
  <c r="O33" i="6"/>
  <c r="P33" i="6" s="1"/>
  <c r="O23" i="6"/>
  <c r="O35" i="6" s="1"/>
  <c r="Y23" i="6"/>
  <c r="Z20" i="6" s="1"/>
  <c r="O37" i="6"/>
  <c r="T23" i="6"/>
  <c r="O36" i="6"/>
  <c r="P36" i="6" s="1"/>
  <c r="AD23" i="6"/>
  <c r="O38" i="6"/>
  <c r="P38" i="6" s="1"/>
  <c r="I23" i="6"/>
  <c r="N34" i="6" s="1"/>
  <c r="D23" i="6"/>
  <c r="N33" i="6" s="1"/>
  <c r="N23" i="6"/>
  <c r="N35" i="6" s="1"/>
  <c r="X23" i="6"/>
  <c r="N37" i="6" s="1"/>
  <c r="S23" i="6"/>
  <c r="N36" i="6"/>
  <c r="AC23" i="6"/>
  <c r="N38" i="6" s="1"/>
  <c r="G23" i="6"/>
  <c r="L34" i="6" s="1"/>
  <c r="B23" i="6"/>
  <c r="L33" i="6" s="1"/>
  <c r="L23" i="6"/>
  <c r="L35" i="6" s="1"/>
  <c r="V23" i="6"/>
  <c r="L37" i="6" s="1"/>
  <c r="Q23" i="6"/>
  <c r="L36" i="6" s="1"/>
  <c r="M36" i="6" s="1"/>
  <c r="AA23" i="6"/>
  <c r="L38" i="6" s="1"/>
  <c r="M38" i="6" s="1"/>
  <c r="E42" i="6"/>
  <c r="F42" i="6" s="1"/>
  <c r="E33" i="6"/>
  <c r="E34" i="6"/>
  <c r="F34" i="6" s="1"/>
  <c r="E35" i="6"/>
  <c r="F35" i="6" s="1"/>
  <c r="E36" i="6"/>
  <c r="E37" i="6"/>
  <c r="F37" i="6" s="1"/>
  <c r="E38" i="6"/>
  <c r="E39" i="6"/>
  <c r="E40" i="6"/>
  <c r="E41" i="6"/>
  <c r="F41" i="6"/>
  <c r="D42" i="6"/>
  <c r="D33" i="6"/>
  <c r="D34" i="6"/>
  <c r="D35" i="6"/>
  <c r="D36" i="6"/>
  <c r="D37" i="6"/>
  <c r="D38" i="6"/>
  <c r="D39" i="6"/>
  <c r="D40" i="6"/>
  <c r="D41" i="6"/>
  <c r="B42" i="6"/>
  <c r="B41" i="6"/>
  <c r="C41" i="6" s="1"/>
  <c r="B33" i="6"/>
  <c r="B34" i="6"/>
  <c r="B35" i="6"/>
  <c r="B36" i="6"/>
  <c r="C36" i="6" s="1"/>
  <c r="B37" i="6"/>
  <c r="C37" i="6" s="1"/>
  <c r="B38" i="6"/>
  <c r="B39" i="6"/>
  <c r="B40" i="6"/>
  <c r="C35" i="6"/>
  <c r="C42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23" i="6" s="1"/>
  <c r="AB17" i="6"/>
  <c r="AB18" i="6"/>
  <c r="AB19" i="6"/>
  <c r="AB20" i="6"/>
  <c r="AB21" i="6"/>
  <c r="AB22" i="6"/>
  <c r="Z13" i="6"/>
  <c r="Z14" i="6"/>
  <c r="Z15" i="6"/>
  <c r="Z16" i="6"/>
  <c r="Z17" i="6"/>
  <c r="Z18" i="6"/>
  <c r="Z19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R23" i="6"/>
  <c r="P13" i="6"/>
  <c r="P14" i="6"/>
  <c r="P15" i="6"/>
  <c r="P16" i="6"/>
  <c r="P18" i="6"/>
  <c r="P19" i="6"/>
  <c r="P21" i="6"/>
  <c r="P22" i="6"/>
  <c r="M13" i="6"/>
  <c r="M14" i="6"/>
  <c r="M15" i="6"/>
  <c r="M16" i="6"/>
  <c r="M18" i="6"/>
  <c r="M19" i="6"/>
  <c r="M20" i="6"/>
  <c r="M21" i="6"/>
  <c r="M22" i="6"/>
  <c r="K14" i="6"/>
  <c r="K15" i="6"/>
  <c r="K16" i="6"/>
  <c r="K17" i="6"/>
  <c r="K21" i="6"/>
  <c r="K22" i="6"/>
  <c r="H14" i="6"/>
  <c r="H15" i="6"/>
  <c r="H16" i="6"/>
  <c r="H17" i="6"/>
  <c r="H18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3" i="6" s="1"/>
  <c r="C20" i="6"/>
  <c r="C21" i="6"/>
  <c r="C22" i="6"/>
  <c r="AD23" i="5"/>
  <c r="O38" i="5"/>
  <c r="P38" i="5" s="1"/>
  <c r="AC23" i="5"/>
  <c r="N38" i="5" s="1"/>
  <c r="AA23" i="5"/>
  <c r="L38" i="5" s="1"/>
  <c r="M38" i="5" s="1"/>
  <c r="E23" i="5"/>
  <c r="O33" i="5" s="1"/>
  <c r="J23" i="5"/>
  <c r="O34" i="5" s="1"/>
  <c r="O23" i="5"/>
  <c r="O35" i="5" s="1"/>
  <c r="T23" i="5"/>
  <c r="O36" i="5"/>
  <c r="P36" i="5" s="1"/>
  <c r="Y23" i="5"/>
  <c r="O37" i="5" s="1"/>
  <c r="D23" i="5"/>
  <c r="N33" i="5" s="1"/>
  <c r="I23" i="5"/>
  <c r="N34" i="5" s="1"/>
  <c r="N23" i="5"/>
  <c r="N35" i="5" s="1"/>
  <c r="S23" i="5"/>
  <c r="N36" i="5" s="1"/>
  <c r="X23" i="5"/>
  <c r="N37" i="5" s="1"/>
  <c r="B23" i="5"/>
  <c r="C20" i="5" s="1"/>
  <c r="G23" i="5"/>
  <c r="L34" i="5" s="1"/>
  <c r="L23" i="5"/>
  <c r="L35" i="5" s="1"/>
  <c r="Q23" i="5"/>
  <c r="L36" i="5"/>
  <c r="M36" i="5" s="1"/>
  <c r="V23" i="5"/>
  <c r="L37" i="5" s="1"/>
  <c r="E33" i="5"/>
  <c r="E34" i="5"/>
  <c r="E35" i="5"/>
  <c r="F35" i="5" s="1"/>
  <c r="E40" i="5"/>
  <c r="E41" i="5"/>
  <c r="F41" i="5" s="1"/>
  <c r="E38" i="5"/>
  <c r="E39" i="5"/>
  <c r="E42" i="5"/>
  <c r="E36" i="5"/>
  <c r="F36" i="5" s="1"/>
  <c r="E37" i="5"/>
  <c r="F34" i="5"/>
  <c r="F37" i="5"/>
  <c r="F42" i="5"/>
  <c r="D33" i="5"/>
  <c r="D34" i="5"/>
  <c r="D35" i="5"/>
  <c r="D40" i="5"/>
  <c r="D41" i="5"/>
  <c r="D38" i="5"/>
  <c r="D39" i="5"/>
  <c r="D42" i="5"/>
  <c r="D36" i="5"/>
  <c r="D37" i="5"/>
  <c r="B33" i="5"/>
  <c r="B34" i="5"/>
  <c r="C34" i="5" s="1"/>
  <c r="B35" i="5"/>
  <c r="B40" i="5"/>
  <c r="B41" i="5"/>
  <c r="B42" i="5"/>
  <c r="C42" i="5" s="1"/>
  <c r="B38" i="5"/>
  <c r="B39" i="5"/>
  <c r="B36" i="5"/>
  <c r="B37" i="5"/>
  <c r="C37" i="5" s="1"/>
  <c r="C35" i="5"/>
  <c r="C36" i="5"/>
  <c r="C41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B13" i="5"/>
  <c r="AB14" i="5"/>
  <c r="AB15" i="5"/>
  <c r="AB23" i="5" s="1"/>
  <c r="AB16" i="5"/>
  <c r="AB17" i="5"/>
  <c r="AB18" i="5"/>
  <c r="AB19" i="5"/>
  <c r="AB20" i="5"/>
  <c r="AB21" i="5"/>
  <c r="Z13" i="5"/>
  <c r="Z14" i="5"/>
  <c r="Z15" i="5"/>
  <c r="Z16" i="5"/>
  <c r="Z17" i="5"/>
  <c r="Z18" i="5"/>
  <c r="Z19" i="5"/>
  <c r="Z20" i="5"/>
  <c r="Z21" i="5"/>
  <c r="W13" i="5"/>
  <c r="W14" i="5"/>
  <c r="W15" i="5"/>
  <c r="W16" i="5"/>
  <c r="W17" i="5"/>
  <c r="W18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23" i="5" s="1"/>
  <c r="R14" i="5"/>
  <c r="R15" i="5"/>
  <c r="R16" i="5"/>
  <c r="R17" i="5"/>
  <c r="R18" i="5"/>
  <c r="R19" i="5"/>
  <c r="R20" i="5"/>
  <c r="R21" i="5"/>
  <c r="P13" i="5"/>
  <c r="P14" i="5"/>
  <c r="P15" i="5"/>
  <c r="P16" i="5"/>
  <c r="P17" i="5"/>
  <c r="P18" i="5"/>
  <c r="P19" i="5"/>
  <c r="P21" i="5"/>
  <c r="M13" i="5"/>
  <c r="M14" i="5"/>
  <c r="M15" i="5"/>
  <c r="M16" i="5"/>
  <c r="M17" i="5"/>
  <c r="M18" i="5"/>
  <c r="M19" i="5"/>
  <c r="M21" i="5"/>
  <c r="K14" i="5"/>
  <c r="K15" i="5"/>
  <c r="K16" i="5"/>
  <c r="K17" i="5"/>
  <c r="K18" i="5"/>
  <c r="K20" i="5"/>
  <c r="K21" i="5"/>
  <c r="H14" i="5"/>
  <c r="H15" i="5"/>
  <c r="H16" i="5"/>
  <c r="H17" i="5"/>
  <c r="H18" i="5"/>
  <c r="H21" i="5"/>
  <c r="F13" i="5"/>
  <c r="F14" i="5"/>
  <c r="F15" i="5"/>
  <c r="F16" i="5"/>
  <c r="F17" i="5"/>
  <c r="F18" i="5"/>
  <c r="F19" i="5"/>
  <c r="F20" i="5"/>
  <c r="F21" i="5"/>
  <c r="C13" i="5"/>
  <c r="C14" i="5"/>
  <c r="C15" i="5"/>
  <c r="C16" i="5"/>
  <c r="C17" i="5"/>
  <c r="C18" i="5"/>
  <c r="C19" i="5"/>
  <c r="C21" i="5"/>
  <c r="E42" i="4"/>
  <c r="F42" i="4" s="1"/>
  <c r="E33" i="4"/>
  <c r="E34" i="4"/>
  <c r="F34" i="4" s="1"/>
  <c r="E35" i="4"/>
  <c r="F35" i="4" s="1"/>
  <c r="E36" i="4"/>
  <c r="F36" i="4" s="1"/>
  <c r="E37" i="4"/>
  <c r="E38" i="4"/>
  <c r="F38" i="4" s="1"/>
  <c r="E39" i="4"/>
  <c r="E40" i="4"/>
  <c r="E41" i="4"/>
  <c r="D42" i="4"/>
  <c r="B42" i="4"/>
  <c r="C42" i="4" s="1"/>
  <c r="B41" i="4"/>
  <c r="B33" i="4"/>
  <c r="B34" i="4"/>
  <c r="C34" i="4" s="1"/>
  <c r="B35" i="4"/>
  <c r="C35" i="4" s="1"/>
  <c r="B36" i="4"/>
  <c r="C36" i="4" s="1"/>
  <c r="B37" i="4"/>
  <c r="B38" i="4"/>
  <c r="C38" i="4" s="1"/>
  <c r="B39" i="4"/>
  <c r="B40" i="4"/>
  <c r="AE13" i="4"/>
  <c r="AE14" i="4"/>
  <c r="AE15" i="4"/>
  <c r="AE16" i="4"/>
  <c r="AE17" i="4"/>
  <c r="AE18" i="4"/>
  <c r="AE19" i="4"/>
  <c r="AE20" i="4"/>
  <c r="AE21" i="4"/>
  <c r="AE22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A23" i="4"/>
  <c r="Z13" i="4"/>
  <c r="Z14" i="4"/>
  <c r="Z15" i="4"/>
  <c r="Z16" i="4"/>
  <c r="Z17" i="4"/>
  <c r="Z18" i="4"/>
  <c r="Z19" i="4"/>
  <c r="Y23" i="4"/>
  <c r="Z20" i="4"/>
  <c r="Z21" i="4"/>
  <c r="Z22" i="4"/>
  <c r="X23" i="4"/>
  <c r="W13" i="4"/>
  <c r="W14" i="4"/>
  <c r="W15" i="4"/>
  <c r="W16" i="4"/>
  <c r="W17" i="4"/>
  <c r="W18" i="4"/>
  <c r="W19" i="4"/>
  <c r="V23" i="4"/>
  <c r="L37" i="4" s="1"/>
  <c r="W20" i="4"/>
  <c r="W21" i="4"/>
  <c r="W22" i="4"/>
  <c r="T23" i="4"/>
  <c r="O36" i="4" s="1"/>
  <c r="P36" i="4" s="1"/>
  <c r="U13" i="4"/>
  <c r="U14" i="4"/>
  <c r="U15" i="4"/>
  <c r="U16" i="4"/>
  <c r="U17" i="4"/>
  <c r="U18" i="4"/>
  <c r="U19" i="4"/>
  <c r="U20" i="4"/>
  <c r="U21" i="4"/>
  <c r="U22" i="4"/>
  <c r="S23" i="4"/>
  <c r="N36" i="4" s="1"/>
  <c r="Q23" i="4"/>
  <c r="L36" i="4" s="1"/>
  <c r="M36" i="4" s="1"/>
  <c r="R13" i="4"/>
  <c r="R14" i="4"/>
  <c r="R15" i="4"/>
  <c r="R16" i="4"/>
  <c r="R17" i="4"/>
  <c r="R18" i="4"/>
  <c r="R19" i="4"/>
  <c r="R23" i="4" s="1"/>
  <c r="R20" i="4"/>
  <c r="R21" i="4"/>
  <c r="R22" i="4"/>
  <c r="O23" i="4"/>
  <c r="O35" i="4" s="1"/>
  <c r="P13" i="4"/>
  <c r="P14" i="4"/>
  <c r="P15" i="4"/>
  <c r="P16" i="4"/>
  <c r="P17" i="4"/>
  <c r="P18" i="4"/>
  <c r="P19" i="4"/>
  <c r="P20" i="4"/>
  <c r="P22" i="4"/>
  <c r="N23" i="4"/>
  <c r="N35" i="4" s="1"/>
  <c r="L23" i="4"/>
  <c r="L35" i="4" s="1"/>
  <c r="M13" i="4"/>
  <c r="M14" i="4"/>
  <c r="M15" i="4"/>
  <c r="M16" i="4"/>
  <c r="M17" i="4"/>
  <c r="M18" i="4"/>
  <c r="M19" i="4"/>
  <c r="M20" i="4"/>
  <c r="M22" i="4"/>
  <c r="J23" i="4"/>
  <c r="K13" i="4" s="1"/>
  <c r="K14" i="4"/>
  <c r="K15" i="4"/>
  <c r="K16" i="4"/>
  <c r="K17" i="4"/>
  <c r="K18" i="4"/>
  <c r="K21" i="4"/>
  <c r="K22" i="4"/>
  <c r="I23" i="4"/>
  <c r="N34" i="4" s="1"/>
  <c r="G23" i="4"/>
  <c r="H20" i="4" s="1"/>
  <c r="H14" i="4"/>
  <c r="H15" i="4"/>
  <c r="H16" i="4"/>
  <c r="H17" i="4"/>
  <c r="H18" i="4"/>
  <c r="H21" i="4"/>
  <c r="H22" i="4"/>
  <c r="E23" i="4"/>
  <c r="F13" i="4"/>
  <c r="F14" i="4"/>
  <c r="F15" i="4"/>
  <c r="F16" i="4"/>
  <c r="F17" i="4"/>
  <c r="F18" i="4"/>
  <c r="F19" i="4"/>
  <c r="F20" i="4"/>
  <c r="F21" i="4"/>
  <c r="F22" i="4"/>
  <c r="D23" i="4"/>
  <c r="B23" i="4"/>
  <c r="C14" i="4"/>
  <c r="C15" i="4"/>
  <c r="C16" i="4"/>
  <c r="C17" i="4"/>
  <c r="C18" i="4"/>
  <c r="C19" i="4"/>
  <c r="C20" i="4"/>
  <c r="C21" i="4"/>
  <c r="C22" i="4"/>
  <c r="O33" i="4"/>
  <c r="O37" i="4"/>
  <c r="O38" i="4"/>
  <c r="P38" i="4" s="1"/>
  <c r="P33" i="4"/>
  <c r="N33" i="4"/>
  <c r="N37" i="4"/>
  <c r="N38" i="4"/>
  <c r="L33" i="4"/>
  <c r="M33" i="4" s="1"/>
  <c r="L38" i="4"/>
  <c r="M38" i="4"/>
  <c r="F37" i="4"/>
  <c r="D33" i="4"/>
  <c r="D34" i="4"/>
  <c r="D35" i="4"/>
  <c r="D36" i="4"/>
  <c r="D37" i="4"/>
  <c r="D38" i="4"/>
  <c r="D39" i="4"/>
  <c r="D40" i="4"/>
  <c r="D41" i="4"/>
  <c r="J23" i="1"/>
  <c r="O23" i="1"/>
  <c r="P21" i="1" s="1"/>
  <c r="E23" i="1"/>
  <c r="O33" i="1" s="1"/>
  <c r="P33" i="1" s="1"/>
  <c r="Y23" i="1"/>
  <c r="I23" i="1"/>
  <c r="N34" i="1" s="1"/>
  <c r="N23" i="1"/>
  <c r="N35" i="1" s="1"/>
  <c r="D23" i="1"/>
  <c r="N33" i="1" s="1"/>
  <c r="X23" i="1"/>
  <c r="N37" i="1" s="1"/>
  <c r="B23" i="1"/>
  <c r="L33" i="1" s="1"/>
  <c r="M33" i="1" s="1"/>
  <c r="G23" i="1"/>
  <c r="L23" i="1"/>
  <c r="V23" i="1"/>
  <c r="Q23" i="1"/>
  <c r="L36" i="1" s="1"/>
  <c r="M36" i="1" s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W22" i="1"/>
  <c r="U22" i="1"/>
  <c r="U23" i="1" s="1"/>
  <c r="R22" i="1"/>
  <c r="P22" i="1"/>
  <c r="M22" i="1"/>
  <c r="H22" i="1"/>
  <c r="C22" i="1"/>
  <c r="C21" i="1"/>
  <c r="C20" i="1"/>
  <c r="C19" i="1"/>
  <c r="C18" i="1"/>
  <c r="C17" i="1"/>
  <c r="C16" i="1"/>
  <c r="C15" i="1"/>
  <c r="C23" i="1" s="1"/>
  <c r="C14" i="1"/>
  <c r="F22" i="1"/>
  <c r="E42" i="1"/>
  <c r="E41" i="1"/>
  <c r="E33" i="1"/>
  <c r="E40" i="1"/>
  <c r="E34" i="1"/>
  <c r="F34" i="1" s="1"/>
  <c r="E35" i="1"/>
  <c r="E36" i="1"/>
  <c r="F36" i="1" s="1"/>
  <c r="E37" i="1"/>
  <c r="F37" i="1" s="1"/>
  <c r="E38" i="1"/>
  <c r="E39" i="1"/>
  <c r="D42" i="1"/>
  <c r="D41" i="1"/>
  <c r="D40" i="1"/>
  <c r="D34" i="1"/>
  <c r="D35" i="1"/>
  <c r="D36" i="1"/>
  <c r="D37" i="1"/>
  <c r="D38" i="1"/>
  <c r="D39" i="1"/>
  <c r="B42" i="1"/>
  <c r="C42" i="1" s="1"/>
  <c r="B41" i="1"/>
  <c r="C41" i="1" s="1"/>
  <c r="B40" i="1"/>
  <c r="B34" i="1"/>
  <c r="C34" i="1" s="1"/>
  <c r="B35" i="1"/>
  <c r="B36" i="1"/>
  <c r="C36" i="1" s="1"/>
  <c r="B37" i="1"/>
  <c r="C37" i="1" s="1"/>
  <c r="B38" i="1"/>
  <c r="B39" i="1"/>
  <c r="AE13" i="1"/>
  <c r="AD23" i="1"/>
  <c r="AC23" i="1"/>
  <c r="N38" i="1" s="1"/>
  <c r="AB13" i="1"/>
  <c r="AA23" i="1"/>
  <c r="L38" i="1" s="1"/>
  <c r="M38" i="1" s="1"/>
  <c r="T23" i="1"/>
  <c r="O36" i="1" s="1"/>
  <c r="P36" i="1" s="1"/>
  <c r="S23" i="1"/>
  <c r="N36" i="1" s="1"/>
  <c r="R23" i="1"/>
  <c r="F20" i="1"/>
  <c r="F13" i="1"/>
  <c r="F14" i="1"/>
  <c r="F15" i="1"/>
  <c r="F16" i="1"/>
  <c r="F17" i="1"/>
  <c r="F18" i="1"/>
  <c r="F19" i="1"/>
  <c r="F21" i="1"/>
  <c r="O38" i="1"/>
  <c r="P38" i="1" s="1"/>
  <c r="K22" i="1" l="1"/>
  <c r="K15" i="1"/>
  <c r="K20" i="4"/>
  <c r="M37" i="6"/>
  <c r="P37" i="6"/>
  <c r="M23" i="6"/>
  <c r="P20" i="6"/>
  <c r="P23" i="6" s="1"/>
  <c r="H13" i="6"/>
  <c r="H20" i="6"/>
  <c r="B43" i="6"/>
  <c r="C40" i="6" s="1"/>
  <c r="H19" i="6"/>
  <c r="H23" i="6" s="1"/>
  <c r="K18" i="6"/>
  <c r="K13" i="6"/>
  <c r="K23" i="6" s="1"/>
  <c r="K20" i="6"/>
  <c r="E43" i="6"/>
  <c r="F38" i="6" s="1"/>
  <c r="K19" i="6"/>
  <c r="D43" i="6"/>
  <c r="K13" i="5"/>
  <c r="H20" i="5"/>
  <c r="H13" i="5"/>
  <c r="W23" i="5"/>
  <c r="P20" i="5"/>
  <c r="P23" i="5" s="1"/>
  <c r="M20" i="5"/>
  <c r="M23" i="5" s="1"/>
  <c r="K19" i="5"/>
  <c r="K23" i="5" s="1"/>
  <c r="L33" i="5"/>
  <c r="C20" i="7"/>
  <c r="E43" i="5"/>
  <c r="F38" i="5" s="1"/>
  <c r="H19" i="5"/>
  <c r="AB23" i="4"/>
  <c r="AE23" i="6"/>
  <c r="V23" i="7"/>
  <c r="L37" i="7" s="1"/>
  <c r="M37" i="7" s="1"/>
  <c r="AE23" i="1"/>
  <c r="AB23" i="1"/>
  <c r="O34" i="4"/>
  <c r="O39" i="4" s="1"/>
  <c r="K19" i="4"/>
  <c r="K23" i="4" s="1"/>
  <c r="P21" i="4"/>
  <c r="P23" i="4" s="1"/>
  <c r="AE23" i="4"/>
  <c r="AE23" i="5"/>
  <c r="F23" i="6"/>
  <c r="U23" i="6"/>
  <c r="C23" i="4"/>
  <c r="F23" i="4"/>
  <c r="U23" i="5"/>
  <c r="D43" i="5"/>
  <c r="Z23" i="6"/>
  <c r="Z23" i="7"/>
  <c r="F23" i="5"/>
  <c r="Z23" i="5"/>
  <c r="F23" i="1"/>
  <c r="U23" i="4"/>
  <c r="C23" i="5"/>
  <c r="L39" i="5"/>
  <c r="M34" i="5" s="1"/>
  <c r="O39" i="5"/>
  <c r="P33" i="5" s="1"/>
  <c r="W23" i="6"/>
  <c r="N39" i="6"/>
  <c r="O39" i="6"/>
  <c r="P35" i="6" s="1"/>
  <c r="X23" i="7"/>
  <c r="N37" i="7" s="1"/>
  <c r="D36" i="7"/>
  <c r="Z23" i="4"/>
  <c r="D41" i="7"/>
  <c r="W23" i="4"/>
  <c r="O23" i="7"/>
  <c r="O34" i="7" s="1"/>
  <c r="M21" i="4"/>
  <c r="M23" i="4" s="1"/>
  <c r="B41" i="7"/>
  <c r="C41" i="7" s="1"/>
  <c r="E43" i="4"/>
  <c r="F41" i="4" s="1"/>
  <c r="D43" i="4"/>
  <c r="L34" i="4"/>
  <c r="H19" i="4"/>
  <c r="B43" i="4"/>
  <c r="C41" i="4" s="1"/>
  <c r="H13" i="4"/>
  <c r="C23" i="7"/>
  <c r="N39" i="4"/>
  <c r="L39" i="6"/>
  <c r="M34" i="6" s="1"/>
  <c r="M33" i="6"/>
  <c r="N39" i="5"/>
  <c r="C37" i="4"/>
  <c r="L39" i="4"/>
  <c r="M35" i="4" s="1"/>
  <c r="F36" i="6"/>
  <c r="Q23" i="7"/>
  <c r="L35" i="7" s="1"/>
  <c r="M35" i="7" s="1"/>
  <c r="B38" i="7"/>
  <c r="E40" i="7"/>
  <c r="AD23" i="7"/>
  <c r="O36" i="7" s="1"/>
  <c r="B43" i="5"/>
  <c r="C38" i="5" s="1"/>
  <c r="C34" i="6"/>
  <c r="P34" i="6"/>
  <c r="W13" i="7"/>
  <c r="W23" i="7" s="1"/>
  <c r="E23" i="7"/>
  <c r="O32" i="7" s="1"/>
  <c r="D39" i="7"/>
  <c r="E39" i="7"/>
  <c r="P14" i="7"/>
  <c r="E41" i="7"/>
  <c r="O34" i="1"/>
  <c r="K21" i="1"/>
  <c r="E36" i="7"/>
  <c r="F36" i="7" s="1"/>
  <c r="O37" i="1"/>
  <c r="Z18" i="1"/>
  <c r="Z20" i="1"/>
  <c r="E35" i="7"/>
  <c r="F35" i="7" s="1"/>
  <c r="B37" i="7"/>
  <c r="L37" i="1"/>
  <c r="W20" i="1"/>
  <c r="W18" i="1"/>
  <c r="W23" i="1" s="1"/>
  <c r="B35" i="7"/>
  <c r="C35" i="7" s="1"/>
  <c r="B43" i="1"/>
  <c r="C38" i="1" s="1"/>
  <c r="L35" i="1"/>
  <c r="M20" i="1"/>
  <c r="M23" i="1" s="1"/>
  <c r="O35" i="1"/>
  <c r="P20" i="1"/>
  <c r="P23" i="1" s="1"/>
  <c r="K19" i="1"/>
  <c r="K13" i="1"/>
  <c r="K20" i="1"/>
  <c r="C39" i="1"/>
  <c r="L34" i="1"/>
  <c r="H13" i="1"/>
  <c r="H19" i="1"/>
  <c r="H20" i="1"/>
  <c r="G23" i="7"/>
  <c r="H19" i="7" s="1"/>
  <c r="C35" i="1"/>
  <c r="H16" i="7"/>
  <c r="M18" i="7"/>
  <c r="B33" i="7"/>
  <c r="C33" i="7" s="1"/>
  <c r="D33" i="7"/>
  <c r="D35" i="7"/>
  <c r="E37" i="7"/>
  <c r="D43" i="1"/>
  <c r="R23" i="7"/>
  <c r="AA23" i="7"/>
  <c r="L36" i="7" s="1"/>
  <c r="B36" i="7"/>
  <c r="C36" i="7" s="1"/>
  <c r="B39" i="7"/>
  <c r="L23" i="7"/>
  <c r="M21" i="7" s="1"/>
  <c r="D37" i="7"/>
  <c r="S23" i="7"/>
  <c r="N35" i="7" s="1"/>
  <c r="AC23" i="7"/>
  <c r="N36" i="7" s="1"/>
  <c r="D34" i="7"/>
  <c r="D40" i="7"/>
  <c r="E38" i="7"/>
  <c r="E33" i="7"/>
  <c r="F33" i="7" s="1"/>
  <c r="U23" i="7"/>
  <c r="D32" i="7"/>
  <c r="E34" i="7"/>
  <c r="B34" i="7"/>
  <c r="C34" i="7" s="1"/>
  <c r="B40" i="7"/>
  <c r="B32" i="7"/>
  <c r="D38" i="7"/>
  <c r="T23" i="7"/>
  <c r="O35" i="7" s="1"/>
  <c r="P35" i="7" s="1"/>
  <c r="E32" i="7"/>
  <c r="N39" i="1"/>
  <c r="E43" i="1"/>
  <c r="F35" i="1" s="1"/>
  <c r="I23" i="7"/>
  <c r="N33" i="7" s="1"/>
  <c r="J23" i="7"/>
  <c r="K21" i="7" s="1"/>
  <c r="N23" i="7"/>
  <c r="N34" i="7" s="1"/>
  <c r="AE18" i="7" l="1"/>
  <c r="L34" i="7"/>
  <c r="F34" i="7"/>
  <c r="K15" i="7"/>
  <c r="P34" i="4"/>
  <c r="P37" i="4"/>
  <c r="M35" i="6"/>
  <c r="M39" i="6" s="1"/>
  <c r="C38" i="6"/>
  <c r="P39" i="6"/>
  <c r="H18" i="7"/>
  <c r="C33" i="6"/>
  <c r="C39" i="6"/>
  <c r="K18" i="7"/>
  <c r="F39" i="6"/>
  <c r="F33" i="6"/>
  <c r="F40" i="6"/>
  <c r="F33" i="5"/>
  <c r="C39" i="5"/>
  <c r="C33" i="5"/>
  <c r="H23" i="5"/>
  <c r="P37" i="5"/>
  <c r="M35" i="5"/>
  <c r="M37" i="5"/>
  <c r="P21" i="7"/>
  <c r="P23" i="7" s="1"/>
  <c r="P20" i="7"/>
  <c r="P35" i="5"/>
  <c r="C40" i="5"/>
  <c r="P34" i="5"/>
  <c r="F39" i="5"/>
  <c r="F40" i="5"/>
  <c r="F20" i="7"/>
  <c r="F23" i="7" s="1"/>
  <c r="C43" i="5"/>
  <c r="M33" i="5"/>
  <c r="AE20" i="7"/>
  <c r="AE23" i="7" s="1"/>
  <c r="AB18" i="7"/>
  <c r="AB20" i="7"/>
  <c r="AB23" i="7" s="1"/>
  <c r="C33" i="1"/>
  <c r="M37" i="4"/>
  <c r="P35" i="4"/>
  <c r="M20" i="7"/>
  <c r="M23" i="7" s="1"/>
  <c r="F33" i="4"/>
  <c r="F39" i="4"/>
  <c r="F40" i="4"/>
  <c r="C40" i="4"/>
  <c r="C39" i="4"/>
  <c r="H23" i="4"/>
  <c r="M34" i="4"/>
  <c r="C33" i="4"/>
  <c r="D42" i="7"/>
  <c r="Z23" i="1"/>
  <c r="C40" i="1"/>
  <c r="F41" i="1"/>
  <c r="F42" i="1"/>
  <c r="K22" i="7"/>
  <c r="F33" i="1"/>
  <c r="O39" i="1"/>
  <c r="P37" i="1" s="1"/>
  <c r="B42" i="7"/>
  <c r="C38" i="7" s="1"/>
  <c r="E42" i="7"/>
  <c r="K23" i="1"/>
  <c r="L33" i="7"/>
  <c r="H13" i="7"/>
  <c r="H20" i="7"/>
  <c r="L39" i="1"/>
  <c r="H23" i="1"/>
  <c r="N38" i="7"/>
  <c r="F38" i="1"/>
  <c r="F40" i="1"/>
  <c r="F39" i="1"/>
  <c r="O33" i="7"/>
  <c r="K19" i="7"/>
  <c r="K20" i="7"/>
  <c r="K13" i="7"/>
  <c r="L38" i="7" l="1"/>
  <c r="M32" i="7" s="1"/>
  <c r="C43" i="1"/>
  <c r="P39" i="4"/>
  <c r="C43" i="6"/>
  <c r="F43" i="6"/>
  <c r="M39" i="5"/>
  <c r="F43" i="5"/>
  <c r="P39" i="5"/>
  <c r="M33" i="7"/>
  <c r="M39" i="4"/>
  <c r="C40" i="7"/>
  <c r="C43" i="4"/>
  <c r="F43" i="4"/>
  <c r="P35" i="1"/>
  <c r="F32" i="7"/>
  <c r="F41" i="7"/>
  <c r="H23" i="7"/>
  <c r="F38" i="7"/>
  <c r="F40" i="7"/>
  <c r="F39" i="7"/>
  <c r="P34" i="1"/>
  <c r="C39" i="7"/>
  <c r="F37" i="7"/>
  <c r="C32" i="7"/>
  <c r="C37" i="7"/>
  <c r="M36" i="7"/>
  <c r="M37" i="1"/>
  <c r="M35" i="1"/>
  <c r="F43" i="1"/>
  <c r="M34" i="1"/>
  <c r="O38" i="7"/>
  <c r="K23" i="7"/>
  <c r="M34" i="7" l="1"/>
  <c r="P33" i="7"/>
  <c r="P32" i="7"/>
  <c r="P39" i="1"/>
  <c r="F42" i="7"/>
  <c r="C42" i="7"/>
  <c r="M38" i="7"/>
  <c r="M39" i="1"/>
  <c r="P36" i="7"/>
  <c r="P34" i="7"/>
  <c r="P38" i="7" l="1"/>
</calcChain>
</file>

<file path=xl/sharedStrings.xml><?xml version="1.0" encoding="utf-8"?>
<sst xmlns="http://schemas.openxmlformats.org/spreadsheetml/2006/main" count="436" uniqueCount="56">
  <si>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</si>
  <si>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</si>
  <si>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</si>
  <si>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</si>
  <si>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</si>
  <si>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</si>
  <si>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</si>
  <si>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</si>
  <si>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</si>
  <si>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</si>
  <si>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</si>
  <si>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</si>
  <si>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</si>
  <si>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</si>
  <si>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</si>
  <si>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</si>
  <si>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</si>
  <si>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</si>
  <si>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</si>
  <si>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</si>
  <si>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</si>
  <si>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</si>
  <si>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</si>
  <si>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</si>
  <si>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</si>
  <si>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</si>
  <si>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</si>
  <si>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</si>
  <si>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</si>
  <si>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</si>
  <si>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</si>
  <si>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</si>
  <si>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</si>
  <si>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</si>
  <si>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</si>
  <si>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</si>
  <si>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</si>
  <si>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</si>
  <si>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</si>
  <si>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</si>
  <si>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</si>
  <si>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</si>
  <si>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</si>
  <si>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</si>
  <si>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</si>
  <si>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</si>
  <si>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</si>
  <si>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</si>
  <si>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</si>
  <si>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</si>
  <si>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</si>
  <si>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</si>
  <si>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</si>
  <si>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</si>
  <si>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</si>
  <si>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CONSORCI MERCAT DE LES FLORS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</si>
</sst>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73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165" fontId="29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Border="1" applyAlignment="1" applyProtection="1">
      <alignment horizontal="right" vertical="center"/>
      <protection locked="0"/>
    </xf>
    <xf numFmtId="165" fontId="26" fillId="0" borderId="1" xfId="0" applyNumberFormat="1" applyFont="1" applyFill="1" applyBorder="1" applyAlignment="1" applyProtection="1">
      <alignment horizontal="right" vertical="center"/>
      <protection locked="0"/>
    </xf>
    <xf numFmtId="165" fontId="26" fillId="0" borderId="5" xfId="0" applyNumberFormat="1" applyFont="1" applyFill="1" applyBorder="1" applyAlignment="1" applyProtection="1">
      <alignment horizontal="right" vertical="center"/>
      <protection locked="0"/>
    </xf>
    <xf numFmtId="165" fontId="26" fillId="0" borderId="4" xfId="0" applyNumberFormat="1" applyFont="1" applyFill="1" applyBorder="1" applyAlignment="1" applyProtection="1">
      <alignment horizontal="right" vertical="center"/>
      <protection locked="0"/>
    </xf>
    <xf numFmtId="10" fontId="26" fillId="0" borderId="1" xfId="1" applyNumberFormat="1" applyFont="1" applyFill="1" applyBorder="1" applyAlignment="1" applyProtection="1">
      <alignment horizontal="center" vertical="center"/>
    </xf>
    <xf numFmtId="3" fontId="26" fillId="0" borderId="8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0C-4EF2-AA15-F4D925856EC0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0C-4EF2-AA15-F4D925856EC0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0C-4EF2-AA15-F4D925856EC0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0C-4EF2-AA15-F4D925856EC0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0C-4EF2-AA15-F4D925856EC0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0C-4EF2-AA15-F4D925856EC0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0C-4EF2-AA15-F4D925856EC0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0C-4EF2-AA15-F4D925856EC0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0C-4EF2-AA15-F4D925856EC0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0C-4EF2-AA15-F4D925856EC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1162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30C-4EF2-AA15-F4D92585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0B-4C89-8DB7-88A27A44CDE0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0B-4C89-8DB7-88A27A44CDE0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0B-4C89-8DB7-88A27A44CDE0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0B-4C89-8DB7-88A27A44CDE0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0B-4C89-8DB7-88A27A44CDE0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0B-4C89-8DB7-88A27A44CDE0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0B-4C89-8DB7-88A27A44CDE0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0B-4C89-8DB7-88A27A44CDE0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0B-4C89-8DB7-88A27A44CDE0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0B-4C89-8DB7-88A27A44CDE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671934.93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952051.47</c:v>
                </c:pt>
                <c:pt idx="6">
                  <c:v>372177.02</c:v>
                </c:pt>
                <c:pt idx="7">
                  <c:v>1719366.0930000001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20B-4C89-8DB7-88A27A44CD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5D-44AC-B6C4-6E0D64A8723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D-44AC-B6C4-6E0D64A8723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5D-44AC-B6C4-6E0D64A8723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D-44AC-B6C4-6E0D64A8723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1</c:v>
                </c:pt>
                <c:pt idx="1">
                  <c:v>789</c:v>
                </c:pt>
                <c:pt idx="2">
                  <c:v>261</c:v>
                </c:pt>
                <c:pt idx="3">
                  <c:v>0</c:v>
                </c:pt>
                <c:pt idx="4">
                  <c:v>160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5D-44AC-B6C4-6E0D64A872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AC-4A94-AF0F-EB08C9BB3B5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AC-4A94-AF0F-EB08C9BB3B5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AC-4A94-AF0F-EB08C9BB3B5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AC-4A94-AF0F-EB08C9BB3B5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AC-4A94-AF0F-EB08C9BB3B5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AC-4A94-AF0F-EB08C9BB3B5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46923.9</c:v>
                </c:pt>
                <c:pt idx="1">
                  <c:v>2040975.7700000003</c:v>
                </c:pt>
                <c:pt idx="2">
                  <c:v>145430.09299999999</c:v>
                </c:pt>
                <c:pt idx="3">
                  <c:v>0</c:v>
                </c:pt>
                <c:pt idx="4">
                  <c:v>1482199.75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AC-4A94-AF0F-EB08C9BB3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O21" sqref="O21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25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>
        <v>5</v>
      </c>
      <c r="H13" s="20">
        <f>IF(G13,G13/$G$23,"")</f>
        <v>2.2831050228310501E-2</v>
      </c>
      <c r="I13" s="95">
        <f>J13/1.21</f>
        <v>359088.9008264463</v>
      </c>
      <c r="J13" s="96">
        <v>434497.57</v>
      </c>
      <c r="K13" s="21">
        <f>IF(J13,J13/$J$23,"")</f>
        <v>0.43892846063513496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94"/>
      <c r="J14" s="71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94"/>
      <c r="J15" s="71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94"/>
      <c r="J16" s="71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94"/>
      <c r="J17" s="71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94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>
        <v>19</v>
      </c>
      <c r="W18" s="67">
        <f t="shared" si="8"/>
        <v>0.21111111111111111</v>
      </c>
      <c r="X18" s="94">
        <v>620180.3966942149</v>
      </c>
      <c r="Y18" s="71">
        <v>750418.28</v>
      </c>
      <c r="Z18" s="68">
        <f t="shared" si="9"/>
        <v>0.73779332297183697</v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5</v>
      </c>
      <c r="H19" s="20">
        <f t="shared" si="3"/>
        <v>2.2831050228310501E-2</v>
      </c>
      <c r="I19" s="94">
        <v>200684.39669421487</v>
      </c>
      <c r="J19" s="71">
        <v>242828.12</v>
      </c>
      <c r="K19" s="21">
        <f t="shared" si="4"/>
        <v>0.2453044165713604</v>
      </c>
      <c r="L19" s="2"/>
      <c r="M19" s="20" t="str">
        <f t="shared" si="5"/>
        <v/>
      </c>
      <c r="N19" s="90"/>
      <c r="O19" s="7"/>
      <c r="P19" s="21" t="str">
        <f t="shared" si="6"/>
        <v/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90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209</v>
      </c>
      <c r="H20" s="67">
        <f t="shared" si="3"/>
        <v>0.954337899543379</v>
      </c>
      <c r="I20" s="94">
        <v>258330.18181818185</v>
      </c>
      <c r="J20" s="71">
        <v>312579.52</v>
      </c>
      <c r="K20" s="68">
        <f t="shared" si="4"/>
        <v>0.31576712279350466</v>
      </c>
      <c r="L20" s="98">
        <v>87</v>
      </c>
      <c r="M20" s="97">
        <f t="shared" si="5"/>
        <v>1</v>
      </c>
      <c r="N20" s="94">
        <v>40925.44049586777</v>
      </c>
      <c r="O20" s="71">
        <v>49519.783000000003</v>
      </c>
      <c r="P20" s="68">
        <f t="shared" si="6"/>
        <v>1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>
        <v>71</v>
      </c>
      <c r="W20" s="67">
        <f t="shared" si="8"/>
        <v>0.78888888888888886</v>
      </c>
      <c r="X20" s="94">
        <v>220407.85123966943</v>
      </c>
      <c r="Y20" s="71">
        <v>266693.5</v>
      </c>
      <c r="Z20" s="68">
        <f t="shared" si="9"/>
        <v>0.26220667702816303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94"/>
      <c r="J21" s="71"/>
      <c r="K21" s="21" t="str">
        <f t="shared" si="4"/>
        <v/>
      </c>
      <c r="L21" s="98"/>
      <c r="M21" s="97" t="str">
        <f t="shared" si="5"/>
        <v/>
      </c>
      <c r="N21" s="94"/>
      <c r="O21" s="71"/>
      <c r="P21" s="21" t="str">
        <f t="shared" si="6"/>
        <v/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89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219</v>
      </c>
      <c r="H23" s="17">
        <f t="shared" si="12"/>
        <v>1</v>
      </c>
      <c r="I23" s="18">
        <f t="shared" si="12"/>
        <v>818103.47933884303</v>
      </c>
      <c r="J23" s="18">
        <f t="shared" si="12"/>
        <v>989905.21</v>
      </c>
      <c r="K23" s="19">
        <f t="shared" si="12"/>
        <v>1</v>
      </c>
      <c r="L23" s="16">
        <f t="shared" si="12"/>
        <v>87</v>
      </c>
      <c r="M23" s="17">
        <f t="shared" si="12"/>
        <v>1</v>
      </c>
      <c r="N23" s="18">
        <f t="shared" si="12"/>
        <v>40925.44049586777</v>
      </c>
      <c r="O23" s="18">
        <f t="shared" si="12"/>
        <v>49519.783000000003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90</v>
      </c>
      <c r="W23" s="17">
        <f t="shared" si="12"/>
        <v>1</v>
      </c>
      <c r="X23" s="18">
        <f t="shared" si="12"/>
        <v>840588.24793388438</v>
      </c>
      <c r="Y23" s="18">
        <f t="shared" si="12"/>
        <v>1017111.78</v>
      </c>
      <c r="Z23" s="19">
        <f t="shared" si="12"/>
        <v>1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25">
      <c r="A25" s="149" t="s">
        <v>52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45" t="s">
        <v>36</v>
      </c>
      <c r="B26" s="145"/>
      <c r="C26" s="145"/>
      <c r="D26" s="145"/>
      <c r="E26" s="145"/>
      <c r="F26" s="145"/>
      <c r="G26" s="145"/>
      <c r="H26" s="145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26" t="s">
        <v>10</v>
      </c>
      <c r="B30" s="131" t="s">
        <v>17</v>
      </c>
      <c r="C30" s="132"/>
      <c r="D30" s="132"/>
      <c r="E30" s="132"/>
      <c r="F30" s="133"/>
      <c r="G30" s="25"/>
      <c r="J30" s="137" t="s">
        <v>15</v>
      </c>
      <c r="K30" s="138"/>
      <c r="L30" s="131" t="s">
        <v>16</v>
      </c>
      <c r="M30" s="132"/>
      <c r="N30" s="132"/>
      <c r="O30" s="132"/>
      <c r="P30" s="133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27"/>
      <c r="B31" s="146"/>
      <c r="C31" s="147"/>
      <c r="D31" s="147"/>
      <c r="E31" s="147"/>
      <c r="F31" s="148"/>
      <c r="G31" s="25"/>
      <c r="J31" s="139"/>
      <c r="K31" s="140"/>
      <c r="L31" s="134"/>
      <c r="M31" s="135"/>
      <c r="N31" s="135"/>
      <c r="O31" s="135"/>
      <c r="P31" s="136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28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41"/>
      <c r="K32" s="142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13">B13+G13+L13+Q13+AA13+V13</f>
        <v>5</v>
      </c>
      <c r="C33" s="8">
        <f t="shared" ref="C33:C41" si="14">IF(B33,B33/$B$43,"")</f>
        <v>1.2626262626262626E-2</v>
      </c>
      <c r="D33" s="99">
        <f t="shared" ref="D33:D42" si="15">D13+I13+N13+S13+AC13+X13</f>
        <v>359088.9008264463</v>
      </c>
      <c r="E33" s="11">
        <f t="shared" ref="E33:E42" si="16">E13+J13+O13+T13+AD13+Y13</f>
        <v>434497.57</v>
      </c>
      <c r="F33" s="21">
        <f t="shared" ref="F33:F41" si="17">IF(E33,E33/$E$43,"")</f>
        <v>0.21127634365913667</v>
      </c>
      <c r="J33" s="106" t="s">
        <v>3</v>
      </c>
      <c r="K33" s="107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3">
      <c r="A34" s="43" t="s">
        <v>18</v>
      </c>
      <c r="B34" s="12">
        <f t="shared" si="13"/>
        <v>0</v>
      </c>
      <c r="C34" s="8" t="str">
        <f t="shared" si="14"/>
        <v/>
      </c>
      <c r="D34" s="100">
        <f t="shared" si="15"/>
        <v>0</v>
      </c>
      <c r="E34" s="14">
        <f t="shared" si="16"/>
        <v>0</v>
      </c>
      <c r="F34" s="21" t="str">
        <f t="shared" si="17"/>
        <v/>
      </c>
      <c r="J34" s="102" t="s">
        <v>1</v>
      </c>
      <c r="K34" s="103"/>
      <c r="L34" s="61">
        <f>G23</f>
        <v>219</v>
      </c>
      <c r="M34" s="8">
        <f t="shared" si="18"/>
        <v>0.55303030303030298</v>
      </c>
      <c r="N34" s="62">
        <f>I23</f>
        <v>818103.47933884303</v>
      </c>
      <c r="O34" s="62">
        <f>J23</f>
        <v>989905.21</v>
      </c>
      <c r="P34" s="60">
        <f t="shared" si="19"/>
        <v>0.48134573764803762</v>
      </c>
    </row>
    <row r="35" spans="1:33" ht="30" customHeight="1" x14ac:dyDescent="0.3">
      <c r="A35" s="43" t="s">
        <v>19</v>
      </c>
      <c r="B35" s="12">
        <f t="shared" si="13"/>
        <v>0</v>
      </c>
      <c r="C35" s="8" t="str">
        <f t="shared" si="14"/>
        <v/>
      </c>
      <c r="D35" s="100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02" t="s">
        <v>2</v>
      </c>
      <c r="K35" s="103"/>
      <c r="L35" s="61">
        <f>L23</f>
        <v>87</v>
      </c>
      <c r="M35" s="8">
        <f t="shared" si="18"/>
        <v>0.2196969696969697</v>
      </c>
      <c r="N35" s="101">
        <f>N23</f>
        <v>40925.44049586777</v>
      </c>
      <c r="O35" s="62">
        <f>O23</f>
        <v>49519.783000000003</v>
      </c>
      <c r="P35" s="60">
        <f t="shared" si="19"/>
        <v>2.4079211055274431E-2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13"/>
        <v>0</v>
      </c>
      <c r="C36" s="8" t="str">
        <f t="shared" si="14"/>
        <v/>
      </c>
      <c r="D36" s="100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34</v>
      </c>
      <c r="K36" s="103"/>
      <c r="L36" s="61">
        <f>Q23</f>
        <v>0</v>
      </c>
      <c r="M36" s="8" t="str">
        <f t="shared" si="18"/>
        <v/>
      </c>
      <c r="N36" s="101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13"/>
        <v>0</v>
      </c>
      <c r="C37" s="8" t="str">
        <f t="shared" si="14"/>
        <v/>
      </c>
      <c r="D37" s="100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102" t="s">
        <v>5</v>
      </c>
      <c r="K37" s="103"/>
      <c r="L37" s="61">
        <f>V23</f>
        <v>90</v>
      </c>
      <c r="M37" s="8">
        <f t="shared" si="18"/>
        <v>0.22727272727272727</v>
      </c>
      <c r="N37" s="101">
        <f>X23</f>
        <v>840588.24793388438</v>
      </c>
      <c r="O37" s="62">
        <f>Y23</f>
        <v>1017111.78</v>
      </c>
      <c r="P37" s="60">
        <f t="shared" si="19"/>
        <v>0.49457505129668788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13"/>
        <v>19</v>
      </c>
      <c r="C38" s="8">
        <f t="shared" si="14"/>
        <v>4.7979797979797977E-2</v>
      </c>
      <c r="D38" s="100">
        <f t="shared" si="15"/>
        <v>620180.3966942149</v>
      </c>
      <c r="E38" s="22">
        <f t="shared" si="16"/>
        <v>750418.28</v>
      </c>
      <c r="F38" s="21">
        <f t="shared" si="17"/>
        <v>0.36489417055515005</v>
      </c>
      <c r="G38" s="25"/>
      <c r="J38" s="102" t="s">
        <v>4</v>
      </c>
      <c r="K38" s="103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13"/>
        <v>5</v>
      </c>
      <c r="C39" s="8">
        <f t="shared" si="14"/>
        <v>1.2626262626262626E-2</v>
      </c>
      <c r="D39" s="100">
        <f t="shared" si="15"/>
        <v>200684.39669421487</v>
      </c>
      <c r="E39" s="23">
        <f t="shared" si="16"/>
        <v>242828.12</v>
      </c>
      <c r="F39" s="21">
        <f t="shared" si="17"/>
        <v>0.11807623534286298</v>
      </c>
      <c r="G39" s="25"/>
      <c r="J39" s="104" t="s">
        <v>0</v>
      </c>
      <c r="K39" s="105"/>
      <c r="L39" s="85">
        <f>SUM(L33:L38)</f>
        <v>396</v>
      </c>
      <c r="M39" s="17">
        <f>SUM(M33:M38)</f>
        <v>1</v>
      </c>
      <c r="N39" s="86">
        <f>SUM(N33:N38)</f>
        <v>1699617.1677685953</v>
      </c>
      <c r="O39" s="87">
        <f>SUM(O33:O38)</f>
        <v>2056536.773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13"/>
        <v>367</v>
      </c>
      <c r="C40" s="8">
        <f t="shared" si="14"/>
        <v>0.9267676767676768</v>
      </c>
      <c r="D40" s="100">
        <f t="shared" si="15"/>
        <v>519663.47355371906</v>
      </c>
      <c r="E40" s="23">
        <f t="shared" si="16"/>
        <v>628792.80300000007</v>
      </c>
      <c r="F40" s="21">
        <f t="shared" si="17"/>
        <v>0.30575325044285023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13"/>
        <v>0</v>
      </c>
      <c r="C41" s="8" t="str">
        <f t="shared" si="14"/>
        <v/>
      </c>
      <c r="D41" s="100">
        <f t="shared" si="15"/>
        <v>0</v>
      </c>
      <c r="E41" s="14">
        <f t="shared" si="16"/>
        <v>0</v>
      </c>
      <c r="F41" s="21" t="str">
        <f t="shared" si="1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396</v>
      </c>
      <c r="C43" s="17">
        <f>SUM(C33:C42)</f>
        <v>1</v>
      </c>
      <c r="D43" s="18">
        <f>SUM(D33:D42)</f>
        <v>1699617.167768595</v>
      </c>
      <c r="E43" s="18">
        <f>SUM(E33:E42)</f>
        <v>2056536.7730000003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45" x14ac:dyDescent="0.35">
      <c r="B46" s="26"/>
      <c r="H46" s="26"/>
      <c r="N46" s="26"/>
    </row>
    <row r="47" spans="1:33" s="25" customFormat="1" ht="14.45" x14ac:dyDescent="0.35">
      <c r="B47" s="26"/>
      <c r="H47" s="26"/>
      <c r="N47" s="26"/>
    </row>
    <row r="48" spans="1:33" s="25" customFormat="1" ht="14.45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13" zoomScale="80" zoomScaleNormal="80" workbookViewId="0">
      <selection activeCell="X20" sqref="X20:Y20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tr">
        <f>'1T'!B8</f>
        <v>CONSORCI MERCAT DE LES FLORS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1</v>
      </c>
      <c r="H13" s="20">
        <f t="shared" ref="H13:H21" si="2">IF(G13,G13/$G$23,"")</f>
        <v>5.0000000000000001E-3</v>
      </c>
      <c r="I13" s="4">
        <f>J13/1.21</f>
        <v>40226.396694214876</v>
      </c>
      <c r="J13" s="91">
        <v>48673.94</v>
      </c>
      <c r="K13" s="21">
        <f t="shared" ref="K13:K21" si="3">IF(J13,J13/$J$23,"")</f>
        <v>0.11706624987688835</v>
      </c>
      <c r="L13" s="1"/>
      <c r="M13" s="20" t="str">
        <f t="shared" ref="M13:M21" si="4">IF(L13,L13/$L$23,"")</f>
        <v/>
      </c>
      <c r="N13" s="4"/>
      <c r="O13" s="91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91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92"/>
      <c r="K14" s="21" t="str">
        <f t="shared" si="3"/>
        <v/>
      </c>
      <c r="L14" s="2"/>
      <c r="M14" s="20" t="str">
        <f t="shared" si="4"/>
        <v/>
      </c>
      <c r="N14" s="6"/>
      <c r="O14" s="92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92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92"/>
      <c r="K15" s="21" t="str">
        <f t="shared" si="3"/>
        <v/>
      </c>
      <c r="L15" s="2"/>
      <c r="M15" s="20" t="str">
        <f t="shared" si="4"/>
        <v/>
      </c>
      <c r="N15" s="6"/>
      <c r="O15" s="92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92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92"/>
      <c r="K16" s="21" t="str">
        <f t="shared" si="3"/>
        <v/>
      </c>
      <c r="L16" s="2"/>
      <c r="M16" s="20" t="str">
        <f t="shared" si="4"/>
        <v/>
      </c>
      <c r="N16" s="6"/>
      <c r="O16" s="92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92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92"/>
      <c r="K17" s="21" t="str">
        <f t="shared" si="3"/>
        <v/>
      </c>
      <c r="L17" s="3"/>
      <c r="M17" s="20" t="str">
        <f t="shared" si="4"/>
        <v/>
      </c>
      <c r="N17" s="6"/>
      <c r="O17" s="92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93"/>
      <c r="K18" s="68" t="str">
        <f t="shared" si="3"/>
        <v/>
      </c>
      <c r="L18" s="72"/>
      <c r="M18" s="67" t="str">
        <f t="shared" si="4"/>
        <v/>
      </c>
      <c r="N18" s="70"/>
      <c r="O18" s="93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93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1.4999999999999999E-2</v>
      </c>
      <c r="I19" s="6">
        <v>63748.56</v>
      </c>
      <c r="J19" s="92">
        <v>73480.210000000006</v>
      </c>
      <c r="K19" s="21">
        <f t="shared" si="3"/>
        <v>0.17672809361367153</v>
      </c>
      <c r="L19" s="2"/>
      <c r="M19" s="20" t="str">
        <f t="shared" si="4"/>
        <v/>
      </c>
      <c r="N19" s="6"/>
      <c r="O19" s="92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92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196</v>
      </c>
      <c r="H20" s="67">
        <f t="shared" si="2"/>
        <v>0.98</v>
      </c>
      <c r="I20" s="70">
        <f>J20/1.21</f>
        <v>242666.94214876034</v>
      </c>
      <c r="J20" s="93">
        <v>293627</v>
      </c>
      <c r="K20" s="68">
        <f t="shared" si="3"/>
        <v>0.70620565650944012</v>
      </c>
      <c r="L20" s="69">
        <v>78</v>
      </c>
      <c r="M20" s="67">
        <f t="shared" si="4"/>
        <v>1</v>
      </c>
      <c r="N20" s="70">
        <v>32991.25619834711</v>
      </c>
      <c r="O20" s="93">
        <v>39919.42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>
        <v>17</v>
      </c>
      <c r="W20" s="67">
        <f t="shared" si="8"/>
        <v>1</v>
      </c>
      <c r="X20" s="70">
        <v>34349.115702479343</v>
      </c>
      <c r="Y20" s="93">
        <v>41562.43</v>
      </c>
      <c r="Z20" s="68">
        <f t="shared" si="9"/>
        <v>1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92"/>
      <c r="K21" s="21" t="str">
        <f t="shared" si="3"/>
        <v/>
      </c>
      <c r="L21" s="2"/>
      <c r="M21" s="20" t="str">
        <f t="shared" si="4"/>
        <v/>
      </c>
      <c r="N21" s="6"/>
      <c r="O21" s="92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92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93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93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93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200</v>
      </c>
      <c r="H23" s="17">
        <f t="shared" si="22"/>
        <v>1</v>
      </c>
      <c r="I23" s="18">
        <f t="shared" si="22"/>
        <v>346641.89884297521</v>
      </c>
      <c r="J23" s="18">
        <f t="shared" si="22"/>
        <v>415781.15</v>
      </c>
      <c r="K23" s="19">
        <f t="shared" si="22"/>
        <v>1</v>
      </c>
      <c r="L23" s="16">
        <f t="shared" si="22"/>
        <v>78</v>
      </c>
      <c r="M23" s="17">
        <f t="shared" si="22"/>
        <v>1</v>
      </c>
      <c r="N23" s="18">
        <f t="shared" si="22"/>
        <v>32991.25619834711</v>
      </c>
      <c r="O23" s="18">
        <f t="shared" si="22"/>
        <v>39919.42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17</v>
      </c>
      <c r="W23" s="17">
        <f t="shared" si="22"/>
        <v>1</v>
      </c>
      <c r="X23" s="18">
        <f t="shared" si="22"/>
        <v>34349.115702479343</v>
      </c>
      <c r="Y23" s="18">
        <f t="shared" si="22"/>
        <v>41562.43</v>
      </c>
      <c r="Z23" s="19">
        <f t="shared" si="22"/>
        <v>1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25">
      <c r="A25" s="149" t="s">
        <v>53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45" t="s">
        <v>36</v>
      </c>
      <c r="B26" s="145"/>
      <c r="C26" s="145"/>
      <c r="D26" s="145"/>
      <c r="E26" s="145"/>
      <c r="F26" s="145"/>
      <c r="G26" s="145"/>
      <c r="H26" s="145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26" t="s">
        <v>10</v>
      </c>
      <c r="B30" s="131" t="s">
        <v>17</v>
      </c>
      <c r="C30" s="132"/>
      <c r="D30" s="132"/>
      <c r="E30" s="132"/>
      <c r="F30" s="133"/>
      <c r="G30" s="25"/>
      <c r="J30" s="137" t="s">
        <v>15</v>
      </c>
      <c r="K30" s="138"/>
      <c r="L30" s="131" t="s">
        <v>16</v>
      </c>
      <c r="M30" s="132"/>
      <c r="N30" s="132"/>
      <c r="O30" s="132"/>
      <c r="P30" s="133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27"/>
      <c r="B31" s="146"/>
      <c r="C31" s="147"/>
      <c r="D31" s="147"/>
      <c r="E31" s="147"/>
      <c r="F31" s="148"/>
      <c r="G31" s="25"/>
      <c r="J31" s="139"/>
      <c r="K31" s="140"/>
      <c r="L31" s="134"/>
      <c r="M31" s="135"/>
      <c r="N31" s="135"/>
      <c r="O31" s="135"/>
      <c r="P31" s="136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28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41"/>
      <c r="K32" s="142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1</v>
      </c>
      <c r="C33" s="8">
        <f t="shared" ref="C33:C42" si="24">IF(B33,B33/$B$43,"")</f>
        <v>3.3898305084745762E-3</v>
      </c>
      <c r="D33" s="10">
        <f t="shared" ref="D33:D42" si="25">D13+I13+N13+S13+AC13+X13</f>
        <v>40226.396694214876</v>
      </c>
      <c r="E33" s="11">
        <f t="shared" ref="E33:E42" si="26">E13+J13+O13+T13+AD13+Y13</f>
        <v>48673.94</v>
      </c>
      <c r="F33" s="21">
        <f t="shared" ref="F33:F42" si="27">IF(E33,E33/$E$43,"")</f>
        <v>9.7883695348336797E-2</v>
      </c>
      <c r="J33" s="106" t="s">
        <v>3</v>
      </c>
      <c r="K33" s="107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25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102" t="s">
        <v>1</v>
      </c>
      <c r="K34" s="103"/>
      <c r="L34" s="61">
        <f>G23</f>
        <v>200</v>
      </c>
      <c r="M34" s="8">
        <f t="shared" si="28"/>
        <v>0.67796610169491522</v>
      </c>
      <c r="N34" s="62">
        <f>I23</f>
        <v>346641.89884297521</v>
      </c>
      <c r="O34" s="62">
        <f>J23</f>
        <v>415781.15</v>
      </c>
      <c r="P34" s="60">
        <f t="shared" si="29"/>
        <v>0.83613932667421464</v>
      </c>
    </row>
    <row r="35" spans="1:33" ht="30" customHeight="1" x14ac:dyDescent="0.2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02" t="s">
        <v>2</v>
      </c>
      <c r="K35" s="103"/>
      <c r="L35" s="61">
        <f>L23</f>
        <v>78</v>
      </c>
      <c r="M35" s="8">
        <f t="shared" si="28"/>
        <v>0.26440677966101694</v>
      </c>
      <c r="N35" s="62">
        <f>N23</f>
        <v>32991.25619834711</v>
      </c>
      <c r="O35" s="62">
        <f>O23</f>
        <v>39919.42</v>
      </c>
      <c r="P35" s="60">
        <f t="shared" si="29"/>
        <v>8.0278283322909608E-2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34</v>
      </c>
      <c r="K36" s="103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02" t="s">
        <v>5</v>
      </c>
      <c r="K37" s="103"/>
      <c r="L37" s="61">
        <f>V23</f>
        <v>17</v>
      </c>
      <c r="M37" s="8">
        <f t="shared" si="28"/>
        <v>5.7627118644067797E-2</v>
      </c>
      <c r="N37" s="62">
        <f>X23</f>
        <v>34349.115702479343</v>
      </c>
      <c r="O37" s="62">
        <f>Y23</f>
        <v>41562.43</v>
      </c>
      <c r="P37" s="60">
        <f t="shared" si="29"/>
        <v>8.3582390002875748E-2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4</v>
      </c>
      <c r="K38" s="103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3</v>
      </c>
      <c r="C39" s="8">
        <f t="shared" si="24"/>
        <v>1.0169491525423728E-2</v>
      </c>
      <c r="D39" s="13">
        <f t="shared" si="25"/>
        <v>63748.56</v>
      </c>
      <c r="E39" s="23">
        <f t="shared" si="26"/>
        <v>73480.210000000006</v>
      </c>
      <c r="F39" s="21">
        <f t="shared" si="27"/>
        <v>0.14776930919855288</v>
      </c>
      <c r="G39" s="25"/>
      <c r="J39" s="104" t="s">
        <v>0</v>
      </c>
      <c r="K39" s="105"/>
      <c r="L39" s="85">
        <f>SUM(L33:L38)</f>
        <v>295</v>
      </c>
      <c r="M39" s="17">
        <f>SUM(M33:M38)</f>
        <v>1</v>
      </c>
      <c r="N39" s="86">
        <f>SUM(N33:N38)</f>
        <v>413982.27074380167</v>
      </c>
      <c r="O39" s="87">
        <f>SUM(O33:O38)</f>
        <v>497263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291</v>
      </c>
      <c r="C40" s="8">
        <f t="shared" si="24"/>
        <v>0.98644067796610169</v>
      </c>
      <c r="D40" s="13">
        <f t="shared" si="25"/>
        <v>310007.31404958677</v>
      </c>
      <c r="E40" s="23">
        <f t="shared" si="26"/>
        <v>375108.85</v>
      </c>
      <c r="F40" s="21">
        <f t="shared" si="27"/>
        <v>0.75434699545311024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295</v>
      </c>
      <c r="C43" s="17">
        <f>SUM(C33:C42)</f>
        <v>1</v>
      </c>
      <c r="D43" s="18">
        <f>SUM(D33:D42)</f>
        <v>413982.27074380161</v>
      </c>
      <c r="E43" s="18">
        <f>SUM(E33:E42)</f>
        <v>497263</v>
      </c>
      <c r="F43" s="19">
        <f>SUM(F33:F42)</f>
        <v>0.99999999999999989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4" zoomScale="85" zoomScaleNormal="85" workbookViewId="0">
      <selection activeCell="X19" sqref="X19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tr">
        <f>'1T'!B8</f>
        <v>CONSORCI MERCAT DE LES FLORS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1</v>
      </c>
      <c r="H13" s="20">
        <f t="shared" ref="H13:H21" si="2">IF(G13,G13/$G$23,"")</f>
        <v>6.7567567567567571E-3</v>
      </c>
      <c r="I13" s="4">
        <f>J13/1.21</f>
        <v>22922.801652892562</v>
      </c>
      <c r="J13" s="5">
        <v>27736.59</v>
      </c>
      <c r="K13" s="21">
        <f t="shared" ref="K13:K21" si="3">IF(J13,J13/$J$23,"")</f>
        <v>0.15684091701128505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>
        <v>1</v>
      </c>
      <c r="W18" s="67">
        <f t="shared" si="8"/>
        <v>5.2631578947368418E-2</v>
      </c>
      <c r="X18" s="70">
        <f>Y18/1.21</f>
        <v>45139</v>
      </c>
      <c r="Y18" s="71">
        <f>54618.19</f>
        <v>54618.19</v>
      </c>
      <c r="Z18" s="68">
        <f t="shared" si="9"/>
        <v>0.31506314191122986</v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2.0270270270270271E-2</v>
      </c>
      <c r="I19" s="6">
        <f>4.74+1629.69+7004.43</f>
        <v>8638.86</v>
      </c>
      <c r="J19" s="7">
        <f>5.74+1792.66+7915.01</f>
        <v>9713.41</v>
      </c>
      <c r="K19" s="21">
        <f t="shared" si="3"/>
        <v>5.4926006827320385E-2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">
      <c r="A20" s="82" t="s">
        <v>29</v>
      </c>
      <c r="B20" s="69">
        <v>1</v>
      </c>
      <c r="C20" s="67">
        <f t="shared" si="0"/>
        <v>1</v>
      </c>
      <c r="D20" s="70">
        <f>E20/1.1</f>
        <v>42658.090909090904</v>
      </c>
      <c r="E20" s="71">
        <v>46923.9</v>
      </c>
      <c r="F20" s="21">
        <f t="shared" si="1"/>
        <v>1</v>
      </c>
      <c r="G20" s="69">
        <v>144</v>
      </c>
      <c r="H20" s="67">
        <f t="shared" si="2"/>
        <v>0.97297297297297303</v>
      </c>
      <c r="I20" s="70">
        <f>J20/1.21</f>
        <v>115202.78512396694</v>
      </c>
      <c r="J20" s="71">
        <v>139395.37</v>
      </c>
      <c r="K20" s="68">
        <f t="shared" si="3"/>
        <v>0.7882330761613946</v>
      </c>
      <c r="L20" s="69">
        <v>31</v>
      </c>
      <c r="M20" s="67">
        <f t="shared" si="4"/>
        <v>1</v>
      </c>
      <c r="N20" s="70">
        <f>O20/1.21</f>
        <v>8477.5950413223145</v>
      </c>
      <c r="O20" s="71">
        <v>10257.89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>
        <v>18</v>
      </c>
      <c r="W20" s="67">
        <f t="shared" si="8"/>
        <v>0.94736842105263153</v>
      </c>
      <c r="X20" s="70">
        <f>Y20/1.21</f>
        <v>98130.694214876043</v>
      </c>
      <c r="Y20" s="71">
        <f>118738.14</f>
        <v>118738.14</v>
      </c>
      <c r="Z20" s="68">
        <f t="shared" si="9"/>
        <v>0.68493685808877003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1</v>
      </c>
      <c r="C23" s="17">
        <f t="shared" si="22"/>
        <v>1</v>
      </c>
      <c r="D23" s="18">
        <f t="shared" si="22"/>
        <v>42658.090909090904</v>
      </c>
      <c r="E23" s="18">
        <f t="shared" si="22"/>
        <v>46923.9</v>
      </c>
      <c r="F23" s="19">
        <f t="shared" si="22"/>
        <v>1</v>
      </c>
      <c r="G23" s="16">
        <f t="shared" si="22"/>
        <v>148</v>
      </c>
      <c r="H23" s="17">
        <f t="shared" si="22"/>
        <v>1</v>
      </c>
      <c r="I23" s="18">
        <f t="shared" si="22"/>
        <v>146764.44677685949</v>
      </c>
      <c r="J23" s="18">
        <f t="shared" si="22"/>
        <v>176845.37</v>
      </c>
      <c r="K23" s="19">
        <f t="shared" si="22"/>
        <v>1</v>
      </c>
      <c r="L23" s="16">
        <f t="shared" si="22"/>
        <v>31</v>
      </c>
      <c r="M23" s="17">
        <f t="shared" si="22"/>
        <v>1</v>
      </c>
      <c r="N23" s="18">
        <f t="shared" si="22"/>
        <v>8477.5950413223145</v>
      </c>
      <c r="O23" s="18">
        <f t="shared" si="22"/>
        <v>10257.89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19</v>
      </c>
      <c r="W23" s="17">
        <f t="shared" si="22"/>
        <v>1</v>
      </c>
      <c r="X23" s="18">
        <f t="shared" si="22"/>
        <v>143269.69421487604</v>
      </c>
      <c r="Y23" s="18">
        <f t="shared" si="22"/>
        <v>173356.33000000002</v>
      </c>
      <c r="Z23" s="19">
        <f t="shared" si="22"/>
        <v>0.99999999999999989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25">
      <c r="A25" s="149" t="s">
        <v>53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45" t="s">
        <v>36</v>
      </c>
      <c r="B26" s="145"/>
      <c r="C26" s="145"/>
      <c r="D26" s="145"/>
      <c r="E26" s="145"/>
      <c r="F26" s="145"/>
      <c r="G26" s="145"/>
      <c r="H26" s="145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26" t="s">
        <v>10</v>
      </c>
      <c r="B30" s="131" t="s">
        <v>17</v>
      </c>
      <c r="C30" s="132"/>
      <c r="D30" s="132"/>
      <c r="E30" s="132"/>
      <c r="F30" s="133"/>
      <c r="G30" s="25"/>
      <c r="J30" s="137" t="s">
        <v>15</v>
      </c>
      <c r="K30" s="138"/>
      <c r="L30" s="131" t="s">
        <v>16</v>
      </c>
      <c r="M30" s="132"/>
      <c r="N30" s="132"/>
      <c r="O30" s="132"/>
      <c r="P30" s="133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27"/>
      <c r="B31" s="146"/>
      <c r="C31" s="147"/>
      <c r="D31" s="147"/>
      <c r="E31" s="147"/>
      <c r="F31" s="148"/>
      <c r="G31" s="25"/>
      <c r="J31" s="139"/>
      <c r="K31" s="140"/>
      <c r="L31" s="134"/>
      <c r="M31" s="135"/>
      <c r="N31" s="135"/>
      <c r="O31" s="135"/>
      <c r="P31" s="136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28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41"/>
      <c r="K32" s="142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1</v>
      </c>
      <c r="C33" s="8">
        <f t="shared" ref="C33:C41" si="24">IF(B33,B33/$B$43,"")</f>
        <v>5.0251256281407036E-3</v>
      </c>
      <c r="D33" s="10">
        <f t="shared" ref="D33:D42" si="25">D13+I13+N13+S13+AC13+X13</f>
        <v>22922.801652892562</v>
      </c>
      <c r="E33" s="11">
        <f t="shared" ref="E33:E42" si="26">E13+J13+O13+T13+AD13+Y13</f>
        <v>27736.59</v>
      </c>
      <c r="F33" s="21">
        <f t="shared" ref="F33:F41" si="27">IF(E33,E33/$E$43,"")</f>
        <v>6.8084717915298923E-2</v>
      </c>
      <c r="J33" s="106" t="s">
        <v>3</v>
      </c>
      <c r="K33" s="107"/>
      <c r="L33" s="58">
        <f>B23</f>
        <v>1</v>
      </c>
      <c r="M33" s="8">
        <f>IF(L33,L33/$L$39,"")</f>
        <v>5.0251256281407036E-3</v>
      </c>
      <c r="N33" s="59">
        <f>D23</f>
        <v>42658.090909090904</v>
      </c>
      <c r="O33" s="59">
        <f>E23</f>
        <v>46923.9</v>
      </c>
      <c r="P33" s="60">
        <f>IF(O33,O33/$O$39,"")</f>
        <v>0.11518360746529027</v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102" t="s">
        <v>1</v>
      </c>
      <c r="K34" s="103"/>
      <c r="L34" s="61">
        <f>G23</f>
        <v>148</v>
      </c>
      <c r="M34" s="8">
        <f>IF(L34,L34/$L$39,"")</f>
        <v>0.74371859296482412</v>
      </c>
      <c r="N34" s="62">
        <f>I23</f>
        <v>146764.44677685949</v>
      </c>
      <c r="O34" s="62">
        <f>J23</f>
        <v>176845.37</v>
      </c>
      <c r="P34" s="60">
        <f>IF(O34,O34/$O$39,"")</f>
        <v>0.43410048355175118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02" t="s">
        <v>2</v>
      </c>
      <c r="K35" s="103"/>
      <c r="L35" s="61">
        <f>L23</f>
        <v>31</v>
      </c>
      <c r="M35" s="8">
        <f>IF(L35,L35/$L$39,"")</f>
        <v>0.15577889447236182</v>
      </c>
      <c r="N35" s="62">
        <f>N23</f>
        <v>8477.5950413223145</v>
      </c>
      <c r="O35" s="62">
        <f>O23</f>
        <v>10257.89</v>
      </c>
      <c r="P35" s="60">
        <f>IF(O35,O35/$O$39,"")</f>
        <v>2.5179935495176792E-2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34</v>
      </c>
      <c r="K36" s="103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02" t="s">
        <v>5</v>
      </c>
      <c r="K37" s="103"/>
      <c r="L37" s="61">
        <f>V23</f>
        <v>19</v>
      </c>
      <c r="M37" s="8">
        <f>IF(L37,L37/$L$39,"")</f>
        <v>9.5477386934673364E-2</v>
      </c>
      <c r="N37" s="62">
        <f>X23</f>
        <v>143269.69421487604</v>
      </c>
      <c r="O37" s="62">
        <f>Y23</f>
        <v>173356.33000000002</v>
      </c>
      <c r="P37" s="60">
        <f>IF(O37,O37/$O$39,"")</f>
        <v>0.42553597348778177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1</v>
      </c>
      <c r="C38" s="8">
        <f t="shared" si="24"/>
        <v>5.0251256281407036E-3</v>
      </c>
      <c r="D38" s="13">
        <f t="shared" si="25"/>
        <v>45139</v>
      </c>
      <c r="E38" s="22">
        <f t="shared" si="26"/>
        <v>54618.19</v>
      </c>
      <c r="F38" s="21">
        <f t="shared" si="27"/>
        <v>0.13407070080331435</v>
      </c>
      <c r="G38" s="25"/>
      <c r="J38" s="102" t="s">
        <v>4</v>
      </c>
      <c r="K38" s="103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3</v>
      </c>
      <c r="C39" s="8">
        <f t="shared" si="24"/>
        <v>1.507537688442211E-2</v>
      </c>
      <c r="D39" s="13">
        <f t="shared" si="25"/>
        <v>8638.86</v>
      </c>
      <c r="E39" s="23">
        <f t="shared" si="26"/>
        <v>9713.41</v>
      </c>
      <c r="F39" s="21">
        <f t="shared" si="27"/>
        <v>2.3843406123306567E-2</v>
      </c>
      <c r="G39" s="25"/>
      <c r="J39" s="104" t="s">
        <v>0</v>
      </c>
      <c r="K39" s="105"/>
      <c r="L39" s="85">
        <f>SUM(L33:L38)</f>
        <v>199</v>
      </c>
      <c r="M39" s="17">
        <f>SUM(M33:M38)</f>
        <v>1</v>
      </c>
      <c r="N39" s="86">
        <f>SUM(N33:N38)</f>
        <v>341169.82694214873</v>
      </c>
      <c r="O39" s="87">
        <f>SUM(O33:O38)</f>
        <v>407383.49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3"/>
        <v>194</v>
      </c>
      <c r="C40" s="8">
        <f t="shared" si="24"/>
        <v>0.97487437185929648</v>
      </c>
      <c r="D40" s="13">
        <f t="shared" si="25"/>
        <v>264469.1652892562</v>
      </c>
      <c r="E40" s="23">
        <f t="shared" si="26"/>
        <v>315315.3</v>
      </c>
      <c r="F40" s="21">
        <f t="shared" si="27"/>
        <v>0.7740011751580802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199</v>
      </c>
      <c r="C43" s="17">
        <f>SUM(C33:C42)</f>
        <v>1</v>
      </c>
      <c r="D43" s="18">
        <f>SUM(D33:D42)</f>
        <v>341169.82694214873</v>
      </c>
      <c r="E43" s="18">
        <f>SUM(E33:E42)</f>
        <v>407383.49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45" x14ac:dyDescent="0.35">
      <c r="B46" s="26"/>
      <c r="H46" s="26"/>
      <c r="N46" s="26"/>
    </row>
    <row r="47" spans="1:33" s="25" customFormat="1" ht="14.45" x14ac:dyDescent="0.35">
      <c r="B47" s="26"/>
      <c r="H47" s="26"/>
      <c r="N47" s="26"/>
    </row>
    <row r="48" spans="1:33" s="25" customFormat="1" ht="14.45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ht="14.45" x14ac:dyDescent="0.35">
      <c r="B58" s="26"/>
      <c r="H58" s="26"/>
      <c r="N58" s="26"/>
    </row>
    <row r="59" spans="2:14" s="25" customFormat="1" ht="14.45" x14ac:dyDescent="0.35">
      <c r="B59" s="26"/>
      <c r="H59" s="26"/>
      <c r="N59" s="26"/>
    </row>
    <row r="60" spans="2:14" s="25" customFormat="1" ht="14.45" x14ac:dyDescent="0.35">
      <c r="B60" s="26"/>
      <c r="H60" s="26"/>
      <c r="N60" s="26"/>
    </row>
    <row r="61" spans="2:14" s="25" customFormat="1" ht="14.45" x14ac:dyDescent="0.3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tr">
        <f>'1T'!B8</f>
        <v>CONSORCI MERCAT DE LES FLORS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3</v>
      </c>
      <c r="H13" s="20">
        <f t="shared" ref="H13:H21" si="2">IF(G13,G13/$G$23,"")</f>
        <v>1.3513513513513514E-2</v>
      </c>
      <c r="I13" s="4">
        <v>133080.02479338841</v>
      </c>
      <c r="J13" s="5">
        <v>161026.82999999999</v>
      </c>
      <c r="K13" s="21">
        <f t="shared" ref="K13:K21" si="3">IF(J13,J13/$J$23,"")</f>
        <v>0.35124642475448037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4.5045045045045045E-3</v>
      </c>
      <c r="I18" s="70">
        <v>12500</v>
      </c>
      <c r="J18" s="71">
        <v>15125</v>
      </c>
      <c r="K18" s="68">
        <f t="shared" si="3"/>
        <v>3.2992031044835918E-2</v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>
        <v>4</v>
      </c>
      <c r="W18" s="67">
        <f t="shared" si="6"/>
        <v>0.11764705882352941</v>
      </c>
      <c r="X18" s="70">
        <v>109000</v>
      </c>
      <c r="Y18" s="71">
        <v>131890</v>
      </c>
      <c r="Z18" s="68">
        <f t="shared" si="7"/>
        <v>0.52720316780790089</v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1.3513513513513514E-2</v>
      </c>
      <c r="I19" s="6">
        <v>40046.379999999997</v>
      </c>
      <c r="J19" s="7">
        <v>46155.28</v>
      </c>
      <c r="K19" s="21">
        <f t="shared" si="3"/>
        <v>0.10067811111689881</v>
      </c>
      <c r="L19" s="2"/>
      <c r="M19" s="20" t="str">
        <f>IF(L19,L19/$L$23,"")</f>
        <v/>
      </c>
      <c r="N19" s="6"/>
      <c r="O19" s="7"/>
      <c r="P19" s="21" t="str">
        <f>IF(O19,O19/$O$23,"")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215</v>
      </c>
      <c r="H20" s="67">
        <f t="shared" si="2"/>
        <v>0.96846846846846846</v>
      </c>
      <c r="I20" s="70">
        <v>195154.48760330578</v>
      </c>
      <c r="J20" s="71">
        <v>236136.93</v>
      </c>
      <c r="K20" s="68">
        <f t="shared" si="3"/>
        <v>0.5150834330837849</v>
      </c>
      <c r="L20" s="69">
        <v>65</v>
      </c>
      <c r="M20" s="67">
        <f>IF(L20,L20/$L$23,"")</f>
        <v>1</v>
      </c>
      <c r="N20" s="70">
        <v>37795.867768595039</v>
      </c>
      <c r="O20" s="71">
        <v>45733</v>
      </c>
      <c r="P20" s="68">
        <f>IF(O20,O20/$O$23,"")</f>
        <v>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>
        <v>30</v>
      </c>
      <c r="W20" s="67">
        <f t="shared" si="6"/>
        <v>0.88235294117647056</v>
      </c>
      <c r="X20" s="70">
        <v>97751.413223140509</v>
      </c>
      <c r="Y20" s="71">
        <v>118279.21</v>
      </c>
      <c r="Z20" s="68">
        <f t="shared" si="7"/>
        <v>0.47279683219209906</v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IF(L21,L21/$L$23,"")</f>
        <v/>
      </c>
      <c r="N21" s="6"/>
      <c r="O21" s="7"/>
      <c r="P21" s="21" t="str">
        <f>IF(O21,O21/$O$23,"")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4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222</v>
      </c>
      <c r="H23" s="17">
        <f t="shared" si="20"/>
        <v>1</v>
      </c>
      <c r="I23" s="18">
        <f t="shared" si="20"/>
        <v>380780.89239669417</v>
      </c>
      <c r="J23" s="18">
        <f t="shared" si="20"/>
        <v>458444.04</v>
      </c>
      <c r="K23" s="19">
        <f t="shared" si="20"/>
        <v>1</v>
      </c>
      <c r="L23" s="16">
        <f t="shared" si="20"/>
        <v>65</v>
      </c>
      <c r="M23" s="17">
        <f t="shared" si="20"/>
        <v>1</v>
      </c>
      <c r="N23" s="18">
        <f t="shared" si="20"/>
        <v>37795.867768595039</v>
      </c>
      <c r="O23" s="18">
        <f t="shared" si="20"/>
        <v>45733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34</v>
      </c>
      <c r="W23" s="17">
        <f t="shared" si="20"/>
        <v>1</v>
      </c>
      <c r="X23" s="18">
        <f t="shared" si="20"/>
        <v>206751.41322314052</v>
      </c>
      <c r="Y23" s="18">
        <f t="shared" si="20"/>
        <v>250169.21000000002</v>
      </c>
      <c r="Z23" s="19">
        <f t="shared" si="20"/>
        <v>1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25">
      <c r="A25" s="149" t="s">
        <v>53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45" t="s">
        <v>36</v>
      </c>
      <c r="B26" s="145"/>
      <c r="C26" s="145"/>
      <c r="D26" s="145"/>
      <c r="E26" s="145"/>
      <c r="F26" s="145"/>
      <c r="G26" s="145"/>
      <c r="H26" s="145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26" t="s">
        <v>10</v>
      </c>
      <c r="B30" s="131" t="s">
        <v>17</v>
      </c>
      <c r="C30" s="132"/>
      <c r="D30" s="132"/>
      <c r="E30" s="132"/>
      <c r="F30" s="133"/>
      <c r="G30" s="25"/>
      <c r="J30" s="137" t="s">
        <v>15</v>
      </c>
      <c r="K30" s="138"/>
      <c r="L30" s="131" t="s">
        <v>16</v>
      </c>
      <c r="M30" s="132"/>
      <c r="N30" s="132"/>
      <c r="O30" s="132"/>
      <c r="P30" s="133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27"/>
      <c r="B31" s="146"/>
      <c r="C31" s="147"/>
      <c r="D31" s="147"/>
      <c r="E31" s="147"/>
      <c r="F31" s="148"/>
      <c r="G31" s="25"/>
      <c r="J31" s="139"/>
      <c r="K31" s="140"/>
      <c r="L31" s="134"/>
      <c r="M31" s="135"/>
      <c r="N31" s="135"/>
      <c r="O31" s="135"/>
      <c r="P31" s="136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28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41"/>
      <c r="K32" s="142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1">B13+G13+L13+Q13+AA13+V13</f>
        <v>3</v>
      </c>
      <c r="C33" s="8">
        <f t="shared" ref="C33:C42" si="22">IF(B33,B33/$B$43,"")</f>
        <v>9.3457943925233638E-3</v>
      </c>
      <c r="D33" s="10">
        <f t="shared" ref="D33:D42" si="23">D13+I13+N13+S13+AC13+X13</f>
        <v>133080.02479338841</v>
      </c>
      <c r="E33" s="11">
        <f t="shared" ref="E33:E42" si="24">E13+J13+O13+T13+AD13+Y13</f>
        <v>161026.82999999999</v>
      </c>
      <c r="F33" s="21">
        <f t="shared" ref="F33:F42" si="25">IF(E33,E33/$E$43,"")</f>
        <v>0.21346540796086677</v>
      </c>
      <c r="J33" s="106" t="s">
        <v>3</v>
      </c>
      <c r="K33" s="107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35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102" t="s">
        <v>1</v>
      </c>
      <c r="K34" s="103"/>
      <c r="L34" s="61">
        <f>G23</f>
        <v>222</v>
      </c>
      <c r="M34" s="8">
        <f t="shared" si="26"/>
        <v>0.69158878504672894</v>
      </c>
      <c r="N34" s="62">
        <f>I23</f>
        <v>380780.89239669417</v>
      </c>
      <c r="O34" s="62">
        <f>J23</f>
        <v>458444.04</v>
      </c>
      <c r="P34" s="60">
        <f t="shared" si="27"/>
        <v>0.60773688475285714</v>
      </c>
    </row>
    <row r="35" spans="1:33" ht="30" customHeight="1" x14ac:dyDescent="0.35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02" t="s">
        <v>2</v>
      </c>
      <c r="K35" s="103"/>
      <c r="L35" s="61">
        <f>L23</f>
        <v>65</v>
      </c>
      <c r="M35" s="8">
        <f t="shared" si="26"/>
        <v>0.20249221183800623</v>
      </c>
      <c r="N35" s="62">
        <f>N23</f>
        <v>37795.867768595039</v>
      </c>
      <c r="O35" s="62">
        <f>O23</f>
        <v>45733</v>
      </c>
      <c r="P35" s="60">
        <f t="shared" si="27"/>
        <v>6.062600563070341E-2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102" t="s">
        <v>34</v>
      </c>
      <c r="K36" s="103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02" t="s">
        <v>5</v>
      </c>
      <c r="K37" s="103"/>
      <c r="L37" s="61">
        <f>V23</f>
        <v>34</v>
      </c>
      <c r="M37" s="8">
        <f t="shared" si="26"/>
        <v>0.1059190031152648</v>
      </c>
      <c r="N37" s="62">
        <f>X23</f>
        <v>206751.41322314052</v>
      </c>
      <c r="O37" s="62">
        <f>Y23</f>
        <v>250169.21000000002</v>
      </c>
      <c r="P37" s="60">
        <f t="shared" si="27"/>
        <v>0.33163710961643944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21"/>
        <v>5</v>
      </c>
      <c r="C38" s="8">
        <f t="shared" si="22"/>
        <v>1.5576323987538941E-2</v>
      </c>
      <c r="D38" s="13">
        <f t="shared" si="23"/>
        <v>121500</v>
      </c>
      <c r="E38" s="22">
        <f t="shared" si="24"/>
        <v>147015</v>
      </c>
      <c r="F38" s="21">
        <f t="shared" si="25"/>
        <v>0.19489060892130106</v>
      </c>
      <c r="G38" s="25"/>
      <c r="J38" s="102" t="s">
        <v>4</v>
      </c>
      <c r="K38" s="103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1"/>
        <v>3</v>
      </c>
      <c r="C39" s="8">
        <f t="shared" si="22"/>
        <v>9.3457943925233638E-3</v>
      </c>
      <c r="D39" s="13">
        <f t="shared" si="23"/>
        <v>40046.379999999997</v>
      </c>
      <c r="E39" s="23">
        <f t="shared" si="24"/>
        <v>46155.28</v>
      </c>
      <c r="F39" s="21">
        <f t="shared" si="25"/>
        <v>6.1185801612986077E-2</v>
      </c>
      <c r="G39" s="25"/>
      <c r="J39" s="104" t="s">
        <v>0</v>
      </c>
      <c r="K39" s="105"/>
      <c r="L39" s="85">
        <f>SUM(L33:L38)</f>
        <v>321</v>
      </c>
      <c r="M39" s="17">
        <f>SUM(M33:M38)</f>
        <v>1</v>
      </c>
      <c r="N39" s="86">
        <f>SUM(N33:N38)</f>
        <v>625328.17338842968</v>
      </c>
      <c r="O39" s="87">
        <f>SUM(O33:O38)</f>
        <v>754346.25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1"/>
        <v>310</v>
      </c>
      <c r="C40" s="8">
        <f t="shared" si="22"/>
        <v>0.96573208722741433</v>
      </c>
      <c r="D40" s="13">
        <f t="shared" si="23"/>
        <v>330701.76859504136</v>
      </c>
      <c r="E40" s="23">
        <f t="shared" si="24"/>
        <v>400149.14</v>
      </c>
      <c r="F40" s="21">
        <f t="shared" si="25"/>
        <v>0.53045818150484614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0</v>
      </c>
      <c r="E41" s="14">
        <f t="shared" si="24"/>
        <v>0</v>
      </c>
      <c r="F41" s="21" t="str">
        <f t="shared" si="25"/>
        <v/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321</v>
      </c>
      <c r="C43" s="17">
        <f>SUM(C33:C42)</f>
        <v>1</v>
      </c>
      <c r="D43" s="18">
        <f>SUM(D33:D42)</f>
        <v>625328.17338842968</v>
      </c>
      <c r="E43" s="18">
        <f>SUM(E33:E42)</f>
        <v>754346.25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45" x14ac:dyDescent="0.35">
      <c r="B46" s="26"/>
      <c r="H46" s="26"/>
      <c r="N46" s="26"/>
    </row>
    <row r="47" spans="1:33" s="25" customFormat="1" ht="14.45" x14ac:dyDescent="0.35">
      <c r="B47" s="26"/>
      <c r="H47" s="26"/>
      <c r="N47" s="26"/>
    </row>
    <row r="48" spans="1:33" s="25" customFormat="1" ht="14.45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3" customWidth="1"/>
    <col min="3" max="3" width="10.5703125" style="27" customWidth="1"/>
    <col min="4" max="4" width="19.140625" style="27" customWidth="1"/>
    <col min="5" max="5" width="19.8554687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tr">
        <f>'1T'!B8</f>
        <v>CONSORCI MERCAT DE LES FLORS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0" t="s">
        <v>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</row>
    <row r="11" spans="1:31" ht="30" customHeight="1" thickBot="1" x14ac:dyDescent="0.3">
      <c r="A11" s="15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10</v>
      </c>
      <c r="H13" s="20">
        <f>IF(G13,G13/$G$23,"")</f>
        <v>1.2674271229404309E-2</v>
      </c>
      <c r="I13" s="10">
        <f>'1T'!I13+'2T'!I13+'3T'!I13+'4T'!I13</f>
        <v>555318.12396694219</v>
      </c>
      <c r="J13" s="10">
        <f>'1T'!J13+'2T'!J13+'3T'!J13+'4T'!J13</f>
        <v>671934.93</v>
      </c>
      <c r="K13" s="21">
        <f>IF(J13,J13/$J$23,"")</f>
        <v>0.3292223944432226</v>
      </c>
      <c r="L13" s="9">
        <f>'1T'!L13+'2T'!L13+'3T'!L13+'4T'!L13</f>
        <v>0</v>
      </c>
      <c r="M13" s="20" t="str">
        <f>IF(L13,L13/$L$23,"")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>IF(O13,O13/$O$23,"")</f>
        <v/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ref="C14:C22" si="0">IF(B14,B14/$B$23,"")</f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ref="F14:F22" si="1">IF(E14,E14/$E$23,"")</f>
        <v/>
      </c>
      <c r="G14" s="9">
        <f>'1T'!G14+'2T'!G14+'3T'!G14+'4T'!G14</f>
        <v>0</v>
      </c>
      <c r="H14" s="20" t="str">
        <f t="shared" ref="H14:H22" si="2">IF(G14,G14/$G$23,"")</f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ref="K14:K22" si="3">IF(J14,J14/$J$23,"")</f>
        <v/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1</v>
      </c>
      <c r="H18" s="20">
        <f t="shared" si="2"/>
        <v>1.2674271229404308E-3</v>
      </c>
      <c r="I18" s="13">
        <f>'1T'!I18+'2T'!I18+'3T'!I18+'4T'!I18</f>
        <v>12500</v>
      </c>
      <c r="J18" s="13">
        <f>'1T'!J18+'2T'!J18+'3T'!J18+'4T'!J18</f>
        <v>15125</v>
      </c>
      <c r="K18" s="21">
        <f t="shared" si="3"/>
        <v>7.4106710242816841E-3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24</v>
      </c>
      <c r="AB18" s="20">
        <f t="shared" si="10"/>
        <v>0.15</v>
      </c>
      <c r="AC18" s="13">
        <f>'1T'!X18+'2T'!X18+'3T'!X18+'4T'!X18</f>
        <v>774319.3966942149</v>
      </c>
      <c r="AD18" s="13">
        <f>'1T'!Y18+'2T'!Y18+'3T'!Y18+'4T'!Y18</f>
        <v>936926.47</v>
      </c>
      <c r="AE18" s="21">
        <f t="shared" si="11"/>
        <v>0.63211889625537987</v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14</v>
      </c>
      <c r="H19" s="20">
        <f t="shared" si="2"/>
        <v>1.7743979721166033E-2</v>
      </c>
      <c r="I19" s="13">
        <f>'1T'!I19+'2T'!I19+'3T'!I19+'4T'!I19</f>
        <v>313118.19669421483</v>
      </c>
      <c r="J19" s="13">
        <f>'1T'!J19+'2T'!J19+'3T'!J19+'4T'!J19</f>
        <v>372177.02</v>
      </c>
      <c r="K19" s="21">
        <f t="shared" si="3"/>
        <v>0.18235249309206644</v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1</v>
      </c>
      <c r="C20" s="20">
        <f t="shared" si="0"/>
        <v>1</v>
      </c>
      <c r="D20" s="13">
        <f>'1T'!D20+'2T'!D20+'3T'!D20+'4T'!D20</f>
        <v>42658.090909090904</v>
      </c>
      <c r="E20" s="13">
        <f>'1T'!E20+'2T'!E20+'3T'!E20+'4T'!E20</f>
        <v>46923.9</v>
      </c>
      <c r="F20" s="21">
        <f t="shared" si="1"/>
        <v>1</v>
      </c>
      <c r="G20" s="9">
        <f>'1T'!G20+'2T'!G20+'3T'!G20+'4T'!G20</f>
        <v>764</v>
      </c>
      <c r="H20" s="20">
        <f t="shared" si="2"/>
        <v>0.96831432192648925</v>
      </c>
      <c r="I20" s="13">
        <f>'1T'!I20+'2T'!I20+'3T'!I20+'4T'!I20</f>
        <v>811354.39669421501</v>
      </c>
      <c r="J20" s="13">
        <f>'1T'!J20+'2T'!J20+'3T'!J20+'4T'!J20</f>
        <v>981738.82000000007</v>
      </c>
      <c r="K20" s="21">
        <f t="shared" si="3"/>
        <v>0.48101444144042921</v>
      </c>
      <c r="L20" s="9">
        <f>'1T'!L20+'2T'!L20+'3T'!L20+'4T'!L20</f>
        <v>261</v>
      </c>
      <c r="M20" s="20">
        <f t="shared" si="4"/>
        <v>1</v>
      </c>
      <c r="N20" s="13">
        <f>'1T'!N20+'2T'!N20+'3T'!N20+'4T'!N20</f>
        <v>120190.15950413224</v>
      </c>
      <c r="O20" s="13">
        <f>'1T'!O20+'2T'!O20+'3T'!O20+'4T'!O20</f>
        <v>145430.09299999999</v>
      </c>
      <c r="P20" s="21">
        <f t="shared" si="5"/>
        <v>1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136</v>
      </c>
      <c r="AB20" s="20">
        <f t="shared" si="10"/>
        <v>0.85</v>
      </c>
      <c r="AC20" s="13">
        <f>'1T'!X20+'2T'!X20+'3T'!X20+'4T'!X20</f>
        <v>450639.07438016532</v>
      </c>
      <c r="AD20" s="13">
        <f>'1T'!Y20+'2T'!Y20+'3T'!Y20+'4T'!Y20</f>
        <v>545273.28</v>
      </c>
      <c r="AE20" s="21">
        <f t="shared" si="11"/>
        <v>0.36788110374462013</v>
      </c>
    </row>
    <row r="21" spans="1:31" s="42" customFormat="1" ht="39.950000000000003" customHeight="1" x14ac:dyDescent="0.25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0</v>
      </c>
      <c r="J21" s="13">
        <f>'1T'!J21+'2T'!J21+'3T'!J21+'4T'!J21</f>
        <v>0</v>
      </c>
      <c r="K21" s="21" t="str">
        <f t="shared" si="3"/>
        <v/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0</v>
      </c>
      <c r="O21" s="13">
        <f>'1T'!O21+'2T'!O21+'3T'!O21+'4T'!O21</f>
        <v>0</v>
      </c>
      <c r="P21" s="21" t="str">
        <f t="shared" si="5"/>
        <v/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1</v>
      </c>
      <c r="C23" s="17">
        <f t="shared" si="12"/>
        <v>1</v>
      </c>
      <c r="D23" s="18">
        <f t="shared" si="12"/>
        <v>42658.090909090904</v>
      </c>
      <c r="E23" s="18">
        <f t="shared" si="12"/>
        <v>46923.9</v>
      </c>
      <c r="F23" s="19">
        <f t="shared" si="12"/>
        <v>1</v>
      </c>
      <c r="G23" s="16">
        <f t="shared" si="12"/>
        <v>789</v>
      </c>
      <c r="H23" s="17">
        <f t="shared" si="12"/>
        <v>1</v>
      </c>
      <c r="I23" s="18">
        <f t="shared" si="12"/>
        <v>1692290.7173553719</v>
      </c>
      <c r="J23" s="18">
        <f t="shared" si="12"/>
        <v>2040975.7700000003</v>
      </c>
      <c r="K23" s="19">
        <f t="shared" si="12"/>
        <v>1</v>
      </c>
      <c r="L23" s="16">
        <f t="shared" si="12"/>
        <v>261</v>
      </c>
      <c r="M23" s="17">
        <f t="shared" si="12"/>
        <v>1</v>
      </c>
      <c r="N23" s="18">
        <f t="shared" si="12"/>
        <v>120190.15950413224</v>
      </c>
      <c r="O23" s="18">
        <f t="shared" si="12"/>
        <v>145430.09299999999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160</v>
      </c>
      <c r="AB23" s="17">
        <f t="shared" si="12"/>
        <v>1</v>
      </c>
      <c r="AC23" s="18">
        <f t="shared" si="12"/>
        <v>1224958.4710743802</v>
      </c>
      <c r="AD23" s="18">
        <f t="shared" si="12"/>
        <v>1482199.75</v>
      </c>
      <c r="AE23" s="19">
        <f t="shared" si="12"/>
        <v>1</v>
      </c>
    </row>
    <row r="24" spans="1:31" s="25" customFormat="1" ht="26.45" customHeight="1" x14ac:dyDescent="0.25">
      <c r="B24" s="26"/>
      <c r="H24" s="26"/>
      <c r="N24" s="26"/>
    </row>
    <row r="25" spans="1:31" s="49" customFormat="1" ht="48" customHeight="1" x14ac:dyDescent="0.25">
      <c r="A25" s="149" t="s">
        <v>38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45" t="s">
        <v>36</v>
      </c>
      <c r="B26" s="145"/>
      <c r="C26" s="145"/>
      <c r="D26" s="145"/>
      <c r="E26" s="145"/>
      <c r="F26" s="145"/>
      <c r="G26" s="145"/>
      <c r="H26" s="145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thickBo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25">
      <c r="A29" s="155" t="s">
        <v>10</v>
      </c>
      <c r="B29" s="158" t="s">
        <v>17</v>
      </c>
      <c r="C29" s="159"/>
      <c r="D29" s="159"/>
      <c r="E29" s="159"/>
      <c r="F29" s="160"/>
      <c r="G29" s="25"/>
      <c r="H29" s="55"/>
      <c r="I29" s="55"/>
      <c r="J29" s="164" t="s">
        <v>15</v>
      </c>
      <c r="K29" s="165"/>
      <c r="L29" s="158" t="s">
        <v>16</v>
      </c>
      <c r="M29" s="159"/>
      <c r="N29" s="159"/>
      <c r="O29" s="159"/>
      <c r="P29" s="16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">
      <c r="A30" s="156"/>
      <c r="B30" s="161"/>
      <c r="C30" s="162"/>
      <c r="D30" s="162"/>
      <c r="E30" s="162"/>
      <c r="F30" s="163"/>
      <c r="G30" s="25"/>
      <c r="J30" s="166"/>
      <c r="K30" s="167"/>
      <c r="L30" s="170"/>
      <c r="M30" s="171"/>
      <c r="N30" s="171"/>
      <c r="O30" s="171"/>
      <c r="P30" s="172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39.950000000000003" customHeight="1" thickBot="1" x14ac:dyDescent="0.3">
      <c r="A31" s="157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68"/>
      <c r="K31" s="169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x14ac:dyDescent="0.25">
      <c r="A32" s="41" t="s">
        <v>25</v>
      </c>
      <c r="B32" s="9">
        <f t="shared" ref="B32:B41" si="13">B13+G13+L13+Q13+V13+AA13</f>
        <v>10</v>
      </c>
      <c r="C32" s="8">
        <f t="shared" ref="C32:C38" si="14">IF(B32,B32/$B$42,"")</f>
        <v>8.2576383154417832E-3</v>
      </c>
      <c r="D32" s="10">
        <f t="shared" ref="D32:D41" si="15">D13+I13+N13+S13+X13+AC13</f>
        <v>555318.12396694219</v>
      </c>
      <c r="E32" s="11">
        <f t="shared" ref="E32:E41" si="16">E13+J13+O13+T13+Y13+AD13</f>
        <v>671934.93</v>
      </c>
      <c r="F32" s="21">
        <f t="shared" ref="F32:F38" si="17">IF(E32,E32/$E$42,"")</f>
        <v>0.18084499871391549</v>
      </c>
      <c r="J32" s="106" t="s">
        <v>3</v>
      </c>
      <c r="K32" s="107"/>
      <c r="L32" s="58">
        <f>B23</f>
        <v>1</v>
      </c>
      <c r="M32" s="8">
        <f t="shared" ref="M32:M37" si="18">IF(L32,L32/$L$38,"")</f>
        <v>8.2576383154417832E-4</v>
      </c>
      <c r="N32" s="59">
        <f>D23</f>
        <v>42658.090909090904</v>
      </c>
      <c r="O32" s="59">
        <f>E23</f>
        <v>46923.9</v>
      </c>
      <c r="P32" s="60">
        <f t="shared" ref="P32:P37" si="19">IF(O32,O32/$O$38,"")</f>
        <v>1.262912859010306E-2</v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02" t="s">
        <v>1</v>
      </c>
      <c r="K33" s="103"/>
      <c r="L33" s="61">
        <f>G23</f>
        <v>789</v>
      </c>
      <c r="M33" s="8">
        <f t="shared" si="18"/>
        <v>0.65152766308835675</v>
      </c>
      <c r="N33" s="62">
        <f>I23</f>
        <v>1692290.7173553719</v>
      </c>
      <c r="O33" s="62">
        <f>J23</f>
        <v>2040975.7700000003</v>
      </c>
      <c r="P33" s="60">
        <f t="shared" si="19"/>
        <v>0.54930952986888582</v>
      </c>
    </row>
    <row r="34" spans="1:33" s="25" customFormat="1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102" t="s">
        <v>2</v>
      </c>
      <c r="K34" s="103"/>
      <c r="L34" s="61">
        <f>L23</f>
        <v>261</v>
      </c>
      <c r="M34" s="8">
        <f t="shared" si="18"/>
        <v>0.21552436003303055</v>
      </c>
      <c r="N34" s="62">
        <f>N23</f>
        <v>120190.15950413224</v>
      </c>
      <c r="O34" s="62">
        <f>O23</f>
        <v>145430.09299999999</v>
      </c>
      <c r="P34" s="60">
        <f t="shared" si="19"/>
        <v>3.914114865489967E-2</v>
      </c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102" t="s">
        <v>34</v>
      </c>
      <c r="K35" s="103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102" t="s">
        <v>5</v>
      </c>
      <c r="K36" s="103"/>
      <c r="L36" s="61">
        <f>AA23</f>
        <v>160</v>
      </c>
      <c r="M36" s="8">
        <f t="shared" si="18"/>
        <v>0.13212221304706853</v>
      </c>
      <c r="N36" s="62">
        <f>AC23</f>
        <v>1224958.4710743802</v>
      </c>
      <c r="O36" s="62">
        <f>AD23</f>
        <v>1482199.75</v>
      </c>
      <c r="P36" s="60">
        <f t="shared" si="19"/>
        <v>0.39892019288611147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33</v>
      </c>
      <c r="B37" s="15">
        <f t="shared" si="13"/>
        <v>25</v>
      </c>
      <c r="C37" s="8">
        <f t="shared" si="14"/>
        <v>2.0644095788604461E-2</v>
      </c>
      <c r="D37" s="13">
        <f t="shared" si="15"/>
        <v>786819.3966942149</v>
      </c>
      <c r="E37" s="22">
        <f t="shared" si="16"/>
        <v>952051.47</v>
      </c>
      <c r="F37" s="21">
        <f t="shared" si="17"/>
        <v>0.25623574423751316</v>
      </c>
      <c r="G37" s="25"/>
      <c r="H37" s="25"/>
      <c r="I37" s="25"/>
      <c r="J37" s="102" t="s">
        <v>4</v>
      </c>
      <c r="K37" s="103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14</v>
      </c>
      <c r="C38" s="8">
        <f t="shared" si="14"/>
        <v>1.1560693641618497E-2</v>
      </c>
      <c r="D38" s="13">
        <f t="shared" si="15"/>
        <v>313118.19669421483</v>
      </c>
      <c r="E38" s="23">
        <f t="shared" si="16"/>
        <v>372177.02</v>
      </c>
      <c r="F38" s="21">
        <f t="shared" si="17"/>
        <v>0.10016796225082225</v>
      </c>
      <c r="G38" s="25"/>
      <c r="H38" s="25"/>
      <c r="I38" s="25"/>
      <c r="J38" s="104" t="s">
        <v>0</v>
      </c>
      <c r="K38" s="105"/>
      <c r="L38" s="85">
        <f>SUM(L32:L37)</f>
        <v>1211</v>
      </c>
      <c r="M38" s="17">
        <f>SUM(M32:M37)</f>
        <v>1</v>
      </c>
      <c r="N38" s="86">
        <f>SUM(N32:N37)</f>
        <v>3080097.4388429755</v>
      </c>
      <c r="O38" s="87">
        <f>SUM(O32:O37)</f>
        <v>3715529.5130000003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1162</v>
      </c>
      <c r="C39" s="8">
        <f>IF(B39,B39/$B$42,"")</f>
        <v>0.95953757225433522</v>
      </c>
      <c r="D39" s="13">
        <f t="shared" si="15"/>
        <v>1424841.7214876036</v>
      </c>
      <c r="E39" s="23">
        <f t="shared" si="16"/>
        <v>1719366.0930000001</v>
      </c>
      <c r="F39" s="21">
        <f>IF(E39,E39/$E$42,"")</f>
        <v>0.46275129479774907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0</v>
      </c>
      <c r="E40" s="14">
        <f t="shared" si="16"/>
        <v>0</v>
      </c>
      <c r="F40" s="21" t="str">
        <f>IF(E40,E40/$E$42,"")</f>
        <v/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">
      <c r="A42" s="65" t="s">
        <v>0</v>
      </c>
      <c r="B42" s="16">
        <f>SUM(B32:B41)</f>
        <v>1211</v>
      </c>
      <c r="C42" s="17">
        <f>SUM(C32:C41)</f>
        <v>1</v>
      </c>
      <c r="D42" s="18">
        <f>SUM(D32:D41)</f>
        <v>3080097.4388429755</v>
      </c>
      <c r="E42" s="18">
        <f>SUM(E32:E41)</f>
        <v>3715529.5130000003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25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25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25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'1T'!Área_de_impresión</vt:lpstr>
      <vt:lpstr>'2019 - CONTRACTACIÓ ANUAL'!Área_de_impresión</vt:lpstr>
      <vt:lpstr>'2T'!Área_de_impresión</vt:lpstr>
      <vt:lpstr>'3T'!Área_de_impresión</vt:lpstr>
      <vt:lpstr>'4T'!Área_de_impresión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2020-01-20T14:39:40Z</cp:lastPrinted>
  <dcterms:created xsi:type="dcterms:W3CDTF">2016-02-03T12:33:15Z</dcterms:created>
  <dcterms:modified xsi:type="dcterms:W3CDTF">2020-04-06T10:16:28Z</dcterms:modified>
</cp:coreProperties>
</file>