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2" yWindow="-92" windowWidth="20710" windowHeight="13274" tabRatio="700" firstSheet="3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N19" i="5"/>
  <c r="D41" i="4" l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1" i="6"/>
  <c r="P24" i="6"/>
  <c r="M16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6" i="1"/>
  <c r="P15" i="1"/>
  <c r="P14" i="1"/>
  <c r="M24" i="1"/>
  <c r="M21" i="1"/>
  <c r="M18" i="1"/>
  <c r="M17" i="1"/>
  <c r="M16" i="1"/>
  <c r="M15" i="1"/>
  <c r="M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F14" i="1"/>
  <c r="F15" i="1"/>
  <c r="F16" i="1"/>
  <c r="F17" i="1"/>
  <c r="F18" i="1"/>
  <c r="F19" i="1"/>
  <c r="F21" i="1"/>
  <c r="O39" i="1"/>
  <c r="P39" i="1" s="1"/>
  <c r="M19" i="6" l="1"/>
  <c r="P20" i="6"/>
  <c r="M20" i="6"/>
  <c r="P15" i="6"/>
  <c r="M15" i="6"/>
  <c r="P13" i="6"/>
  <c r="M14" i="6"/>
  <c r="M19" i="5"/>
  <c r="M20" i="5"/>
  <c r="M18" i="5"/>
  <c r="M19" i="1"/>
  <c r="P20" i="1"/>
  <c r="P25" i="1" s="1"/>
  <c r="P19" i="1"/>
  <c r="M13" i="1"/>
  <c r="M18" i="4"/>
  <c r="H19" i="1"/>
  <c r="K19" i="1"/>
  <c r="K18" i="1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M25" i="5" l="1"/>
  <c r="U25" i="4"/>
  <c r="U25" i="6"/>
  <c r="F41" i="1"/>
  <c r="AE25" i="4"/>
  <c r="M25" i="6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6" l="1"/>
  <c r="P34" i="6"/>
  <c r="P35" i="5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6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<sst xmlns="http://schemas.openxmlformats.org/spreadsheetml/2006/main" count="465" uniqueCount="65">
  <si>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</si>
  <si>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</si>
  <si>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</si>
  <si>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</si>
  <si>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</si>
  <si>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</si>
  <si>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</si>
  <si>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</si>
  <si>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</si>
  <si>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</si>
  <si>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</si>
  <si>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</si>
  <si>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</si>
  <si>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</si>
  <si>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</si>
  <si>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</si>
  <si>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</si>
  <si>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</si>
  <si>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</si>
  <si>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</si>
  <si>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</si>
  <si>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</si>
  <si>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</si>
  <si>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</si>
  <si>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</si>
  <si>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</si>
  <si>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</si>
  <si>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</si>
  <si>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</si>
  <si>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</si>
  <si>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</si>
  <si>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</si>
  <si>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</si>
  <si>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</si>
  <si>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</si>
  <si>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</si>
  <si>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</si>
  <si>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</si>
  <si>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</si>
  <si>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</si>
  <si>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</si>
  <si>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</si>
  <si>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</si>
  <si>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</si>
  <si>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</si>
  <si>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</si>
  <si>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</si>
  <si>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</si>
  <si>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</si>
  <si>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</si>
  <si>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</si>
  <si>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</si>
  <si>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</si>
  <si>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</si>
  <si>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</si>
  <si>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</si>
  <si>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</si>
  <si>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</si>
  <si>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</si>
  <si>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</si>
  <si>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</si>
  <si>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</si>
  <si>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</si>
  <si>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</si>
  <si>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 xml:space="preserve">BARCELONA ACTIVA SAU SPM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</si>
</sst>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165" fontId="25" fillId="0" borderId="5" xfId="0" applyNumberFormat="1" applyFont="1" applyBorder="1" applyAlignment="1" applyProtection="1">
      <alignment horizontal="right" vertical="center"/>
      <protection locked="0"/>
    </xf>
    <xf numFmtId="165" fontId="25" fillId="0" borderId="4" xfId="0" applyNumberFormat="1" applyFont="1" applyFill="1" applyBorder="1" applyAlignment="1" applyProtection="1">
      <alignment horizontal="right" vertical="center"/>
      <protection locked="0"/>
    </xf>
    <xf numFmtId="3" fontId="25" fillId="2" borderId="8" xfId="0" applyNumberFormat="1" applyFont="1" applyFill="1" applyBorder="1" applyAlignment="1" applyProtection="1">
      <alignment horizontal="center" vertical="center"/>
      <protection locked="0"/>
    </xf>
    <xf numFmtId="10" fontId="25" fillId="2" borderId="1" xfId="1" applyNumberFormat="1" applyFont="1" applyFill="1" applyBorder="1" applyAlignment="1" applyProtection="1">
      <alignment horizontal="center" vertical="center"/>
    </xf>
    <xf numFmtId="10" fontId="25" fillId="2" borderId="6" xfId="0" applyNumberFormat="1" applyFont="1" applyFill="1" applyBorder="1" applyAlignment="1" applyProtection="1">
      <alignment horizontal="center" vertical="center"/>
    </xf>
    <xf numFmtId="10" fontId="25" fillId="0" borderId="5" xfId="0" applyNumberFormat="1" applyFont="1" applyBorder="1" applyAlignment="1" applyProtection="1">
      <alignment horizontal="center" vertical="center"/>
    </xf>
    <xf numFmtId="165" fontId="25" fillId="2" borderId="1" xfId="0" applyNumberFormat="1" applyFont="1" applyFill="1" applyBorder="1" applyAlignment="1" applyProtection="1">
      <alignment horizontal="right" vertical="center"/>
    </xf>
    <xf numFmtId="165" fontId="25" fillId="0" borderId="2" xfId="0" applyNumberFormat="1" applyFont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09-4966-A850-E40E6A55B47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09-4966-A850-E40E6A55B47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09-4966-A850-E40E6A55B47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09-4966-A850-E40E6A55B47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09-4966-A850-E40E6A55B47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09-4966-A850-E40E6A55B47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09-4966-A850-E40E6A55B47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09-4966-A850-E40E6A55B47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09-4966-A850-E40E6A55B47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09-4966-A850-E40E6A55B47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160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1016</c:v>
                </c:pt>
                <c:pt idx="7">
                  <c:v>4015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609-4966-A850-E40E6A55B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44-4CC9-BA75-73BCB2B9C978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44-4CC9-BA75-73BCB2B9C978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44-4CC9-BA75-73BCB2B9C978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44-4CC9-BA75-73BCB2B9C978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44-4CC9-BA75-73BCB2B9C978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44-4CC9-BA75-73BCB2B9C978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44-4CC9-BA75-73BCB2B9C978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44-4CC9-BA75-73BCB2B9C978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44-4CC9-BA75-73BCB2B9C978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44-4CC9-BA75-73BCB2B9C9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7396616.9199999999</c:v>
                </c:pt>
                <c:pt idx="1">
                  <c:v>0</c:v>
                </c:pt>
                <c:pt idx="2">
                  <c:v>72142.66</c:v>
                </c:pt>
                <c:pt idx="3">
                  <c:v>0</c:v>
                </c:pt>
                <c:pt idx="4">
                  <c:v>0</c:v>
                </c:pt>
                <c:pt idx="5">
                  <c:v>387230.67</c:v>
                </c:pt>
                <c:pt idx="6">
                  <c:v>124984.82999999999</c:v>
                </c:pt>
                <c:pt idx="7">
                  <c:v>3779852.0199999996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344-4CC9-BA75-73BCB2B9C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53-437E-A815-8560743A501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3-437E-A815-8560743A501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53-437E-A815-8560743A501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53-437E-A815-8560743A50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5</c:v>
                </c:pt>
                <c:pt idx="1">
                  <c:v>3023</c:v>
                </c:pt>
                <c:pt idx="2">
                  <c:v>2175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53-437E-A815-8560743A5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77-4BA5-B3D4-67F5FC23C1C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7-4BA5-B3D4-67F5FC23C1C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7-4BA5-B3D4-67F5FC23C1C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7-4BA5-B3D4-67F5FC23C1C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77-4BA5-B3D4-67F5FC23C1C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77-4BA5-B3D4-67F5FC23C1C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130310</c:v>
                </c:pt>
                <c:pt idx="1">
                  <c:v>9404744.9600000009</c:v>
                </c:pt>
                <c:pt idx="2">
                  <c:v>2225772.14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777-4BA5-B3D4-67F5FC23C1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="90" zoomScaleNormal="90" workbookViewId="0">
      <selection activeCell="A45" sqref="A45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777343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88671875" style="63" customWidth="1"/>
    <col min="15" max="15" width="19.777343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>
        <v>43921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4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5">
      <c r="A10" s="25"/>
      <c r="B10" s="117" t="s">
        <v>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</row>
    <row r="11" spans="1:31" ht="29.95" customHeight="1" thickBot="1" x14ac:dyDescent="0.35">
      <c r="A11" s="152" t="s">
        <v>10</v>
      </c>
      <c r="B11" s="120" t="s">
        <v>3</v>
      </c>
      <c r="C11" s="121"/>
      <c r="D11" s="121"/>
      <c r="E11" s="121"/>
      <c r="F11" s="122"/>
      <c r="G11" s="123" t="s">
        <v>1</v>
      </c>
      <c r="H11" s="124"/>
      <c r="I11" s="124"/>
      <c r="J11" s="124"/>
      <c r="K11" s="125"/>
      <c r="L11" s="138" t="s">
        <v>2</v>
      </c>
      <c r="M11" s="139"/>
      <c r="N11" s="139"/>
      <c r="O11" s="139"/>
      <c r="P11" s="139"/>
      <c r="Q11" s="126" t="s">
        <v>34</v>
      </c>
      <c r="R11" s="127"/>
      <c r="S11" s="127"/>
      <c r="T11" s="127"/>
      <c r="U11" s="128"/>
      <c r="V11" s="132" t="s">
        <v>5</v>
      </c>
      <c r="W11" s="133"/>
      <c r="X11" s="133"/>
      <c r="Y11" s="133"/>
      <c r="Z11" s="134"/>
      <c r="AA11" s="129" t="s">
        <v>4</v>
      </c>
      <c r="AB11" s="130"/>
      <c r="AC11" s="130"/>
      <c r="AD11" s="130"/>
      <c r="AE11" s="131"/>
    </row>
    <row r="12" spans="1:31" ht="38.950000000000003" customHeight="1" thickBot="1" x14ac:dyDescent="0.35">
      <c r="A12" s="153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/>
      <c r="G13" s="1">
        <v>81</v>
      </c>
      <c r="H13" s="20">
        <f t="shared" ref="H13:H24" si="1">IF(G13,G13/$G$25,"")</f>
        <v>9.1940976163450622E-2</v>
      </c>
      <c r="I13" s="4">
        <v>1202168.21</v>
      </c>
      <c r="J13" s="5">
        <v>1454623.54</v>
      </c>
      <c r="K13" s="21">
        <f t="shared" ref="K13:K24" si="2">IF(J13,J13/$J$25,"")</f>
        <v>0.59414519860025472</v>
      </c>
      <c r="L13" s="1">
        <v>4</v>
      </c>
      <c r="M13" s="20">
        <f t="shared" ref="M13:M24" si="3">IF(L13,L13/$L$25,"")</f>
        <v>4.4742729306487695E-3</v>
      </c>
      <c r="N13" s="4">
        <v>514379.74</v>
      </c>
      <c r="O13" s="5">
        <v>622399.49</v>
      </c>
      <c r="P13" s="21">
        <f t="shared" ref="P13:P24" si="4">IF(O13,O13/$O$25,"")</f>
        <v>0.88500012569742159</v>
      </c>
      <c r="Q13" s="1"/>
      <c r="R13" s="20" t="str">
        <f t="shared" ref="R13:R24" si="5">IF(Q13,Q13/$Q$25,"")</f>
        <v/>
      </c>
      <c r="S13" s="4">
        <v>0</v>
      </c>
      <c r="T13" s="5">
        <v>0</v>
      </c>
      <c r="U13" s="21" t="str">
        <f t="shared" ref="U13:U24" si="6">IF(T13,T13/$T$25,"")</f>
        <v/>
      </c>
      <c r="V13" s="1"/>
      <c r="W13" s="20" t="str">
        <f t="shared" ref="W13:W24" si="7">IF(V13,V13/$V$25,"")</f>
        <v/>
      </c>
      <c r="X13" s="4"/>
      <c r="Y13" s="5"/>
      <c r="Z13" s="21" t="str">
        <f t="shared" ref="Z13:Z24" si="8">IF(Y13,Y13/$Y$25,"")</f>
        <v/>
      </c>
      <c r="AA13" s="1"/>
      <c r="AB13" s="20" t="str">
        <f t="shared" ref="AB13:AB24" si="9">IF(AA13,AA13/$AA$25,"")</f>
        <v/>
      </c>
      <c r="AC13" s="4"/>
      <c r="AD13" s="5"/>
      <c r="AE13" s="21" t="str">
        <f t="shared" ref="AE13:AE24" si="10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ref="F14:F24" si="11">IF(E14,E14/$E$25,"")</f>
        <v/>
      </c>
      <c r="G14" s="2"/>
      <c r="H14" s="20" t="str">
        <f t="shared" si="1"/>
        <v/>
      </c>
      <c r="I14" s="6"/>
      <c r="J14" s="7"/>
      <c r="K14" s="21" t="str">
        <f t="shared" si="2"/>
        <v/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1"/>
        <v/>
      </c>
      <c r="G15" s="2"/>
      <c r="H15" s="20" t="str">
        <f t="shared" si="1"/>
        <v/>
      </c>
      <c r="I15" s="6"/>
      <c r="J15" s="7"/>
      <c r="K15" s="21" t="str">
        <f t="shared" si="2"/>
        <v/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1"/>
        <v/>
      </c>
      <c r="G16" s="2"/>
      <c r="H16" s="20" t="str">
        <f t="shared" si="1"/>
        <v/>
      </c>
      <c r="I16" s="6"/>
      <c r="J16" s="7"/>
      <c r="K16" s="21" t="str">
        <f t="shared" si="2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1"/>
        <v/>
      </c>
      <c r="G17" s="3"/>
      <c r="H17" s="20" t="str">
        <f t="shared" si="1"/>
        <v/>
      </c>
      <c r="I17" s="6"/>
      <c r="J17" s="7"/>
      <c r="K17" s="21" t="str">
        <f t="shared" si="2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100"/>
      <c r="Y17" s="100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80" customFormat="1" ht="36" customHeight="1" x14ac:dyDescent="0.4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1"/>
        <v/>
      </c>
      <c r="G18" s="72">
        <v>1</v>
      </c>
      <c r="H18" s="67">
        <f t="shared" si="1"/>
        <v>1.1350737797956867E-3</v>
      </c>
      <c r="I18" s="70">
        <v>9207.89</v>
      </c>
      <c r="J18" s="71">
        <v>11141.55</v>
      </c>
      <c r="K18" s="68">
        <f t="shared" si="2"/>
        <v>4.550798371834865E-3</v>
      </c>
      <c r="L18" s="72"/>
      <c r="M18" s="67" t="str">
        <f t="shared" si="3"/>
        <v/>
      </c>
      <c r="N18" s="70"/>
      <c r="O18" s="71"/>
      <c r="P18" s="68" t="str">
        <f t="shared" si="4"/>
        <v/>
      </c>
      <c r="Q18" s="72"/>
      <c r="R18" s="67" t="str">
        <f t="shared" si="5"/>
        <v/>
      </c>
      <c r="S18" s="70"/>
      <c r="T18" s="71"/>
      <c r="U18" s="68" t="str">
        <f t="shared" si="6"/>
        <v/>
      </c>
      <c r="V18" s="72"/>
      <c r="W18" s="67" t="str">
        <f t="shared" si="7"/>
        <v/>
      </c>
      <c r="X18" s="70"/>
      <c r="Y18" s="71"/>
      <c r="Z18" s="68" t="str">
        <f t="shared" si="8"/>
        <v/>
      </c>
      <c r="AA18" s="72"/>
      <c r="AB18" s="20" t="str">
        <f t="shared" si="9"/>
        <v/>
      </c>
      <c r="AC18" s="70"/>
      <c r="AD18" s="71"/>
      <c r="AE18" s="68" t="str">
        <f t="shared" si="10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1"/>
        <v/>
      </c>
      <c r="G19" s="2">
        <v>48</v>
      </c>
      <c r="H19" s="20">
        <f t="shared" si="1"/>
        <v>5.4483541430192961E-2</v>
      </c>
      <c r="I19" s="6">
        <v>9175.81</v>
      </c>
      <c r="J19" s="7">
        <v>11102.73</v>
      </c>
      <c r="K19" s="21">
        <f t="shared" si="2"/>
        <v>4.5349422303828562E-3</v>
      </c>
      <c r="L19" s="2">
        <v>581</v>
      </c>
      <c r="M19" s="20">
        <f t="shared" si="3"/>
        <v>0.64988814317673382</v>
      </c>
      <c r="N19" s="6">
        <v>17074.11</v>
      </c>
      <c r="O19" s="7">
        <v>20659.669999999998</v>
      </c>
      <c r="P19" s="21">
        <f t="shared" si="4"/>
        <v>2.9376326363743082E-2</v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80" customFormat="1" ht="36" customHeight="1" x14ac:dyDescent="0.4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1"/>
        <v/>
      </c>
      <c r="G20" s="69">
        <v>751</v>
      </c>
      <c r="H20" s="67">
        <f t="shared" si="1"/>
        <v>0.85244040862656068</v>
      </c>
      <c r="I20" s="70">
        <v>861077.47</v>
      </c>
      <c r="J20" s="71">
        <v>971394.9</v>
      </c>
      <c r="K20" s="68">
        <f t="shared" si="2"/>
        <v>0.39676906079752744</v>
      </c>
      <c r="L20" s="69">
        <v>309</v>
      </c>
      <c r="M20" s="67">
        <f t="shared" si="3"/>
        <v>0.34563758389261745</v>
      </c>
      <c r="N20" s="70">
        <v>49766.12</v>
      </c>
      <c r="O20" s="71">
        <v>60217</v>
      </c>
      <c r="P20" s="68">
        <f t="shared" si="4"/>
        <v>8.5623547938835295E-2</v>
      </c>
      <c r="Q20" s="69"/>
      <c r="R20" s="67" t="str">
        <f t="shared" si="5"/>
        <v/>
      </c>
      <c r="S20" s="70"/>
      <c r="T20" s="71"/>
      <c r="U20" s="68" t="str">
        <f t="shared" si="6"/>
        <v/>
      </c>
      <c r="V20" s="69"/>
      <c r="W20" s="67" t="str">
        <f t="shared" si="7"/>
        <v/>
      </c>
      <c r="X20" s="70"/>
      <c r="Y20" s="71"/>
      <c r="Z20" s="68" t="str">
        <f t="shared" si="8"/>
        <v/>
      </c>
      <c r="AA20" s="69"/>
      <c r="AB20" s="20" t="str">
        <f t="shared" si="9"/>
        <v/>
      </c>
      <c r="AC20" s="70"/>
      <c r="AD20" s="71"/>
      <c r="AE20" s="68" t="str">
        <f t="shared" si="10"/>
        <v/>
      </c>
    </row>
    <row r="21" spans="1:31" s="42" customFormat="1" ht="39.950000000000003" hidden="1" customHeight="1" x14ac:dyDescent="0.45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1"/>
        <v/>
      </c>
      <c r="G21" s="2"/>
      <c r="H21" s="20" t="str">
        <f t="shared" si="1"/>
        <v/>
      </c>
      <c r="I21" s="99"/>
      <c r="J21" s="99"/>
      <c r="K21" s="21" t="str">
        <f t="shared" si="2"/>
        <v/>
      </c>
      <c r="L21" s="2"/>
      <c r="M21" s="20" t="str">
        <f t="shared" si="3"/>
        <v/>
      </c>
      <c r="N21" s="6"/>
      <c r="O21" s="7"/>
      <c r="P21" s="21" t="str">
        <f t="shared" si="4"/>
        <v/>
      </c>
      <c r="Q21" s="2"/>
      <c r="R21" s="20" t="str">
        <f t="shared" si="5"/>
        <v/>
      </c>
      <c r="S21" s="6"/>
      <c r="T21" s="7"/>
      <c r="U21" s="21" t="str">
        <f t="shared" si="6"/>
        <v/>
      </c>
      <c r="V21" s="2"/>
      <c r="W21" s="20" t="str">
        <f t="shared" si="7"/>
        <v/>
      </c>
      <c r="X21" s="101"/>
      <c r="Y21" s="101"/>
      <c r="Z21" s="21" t="str">
        <f t="shared" si="8"/>
        <v/>
      </c>
      <c r="AA21" s="2"/>
      <c r="AB21" s="20" t="str">
        <f t="shared" si="9"/>
        <v/>
      </c>
      <c r="AC21" s="6"/>
      <c r="AD21" s="7"/>
      <c r="AE21" s="21" t="str">
        <f t="shared" si="10"/>
        <v/>
      </c>
    </row>
    <row r="22" spans="1:31" s="42" customFormat="1" ht="39.950000000000003" customHeight="1" x14ac:dyDescent="0.4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1"/>
        <v/>
      </c>
      <c r="G22" s="2"/>
      <c r="H22" s="20" t="str">
        <f t="shared" si="1"/>
        <v/>
      </c>
      <c r="I22" s="99"/>
      <c r="J22" s="99"/>
      <c r="K22" s="21" t="str">
        <f t="shared" si="2"/>
        <v/>
      </c>
      <c r="L22" s="2"/>
      <c r="M22" s="20" t="str">
        <f t="shared" si="3"/>
        <v/>
      </c>
      <c r="N22" s="6"/>
      <c r="O22" s="7"/>
      <c r="P22" s="21" t="str">
        <f t="shared" si="4"/>
        <v/>
      </c>
      <c r="Q22" s="2"/>
      <c r="R22" s="20" t="str">
        <f t="shared" si="5"/>
        <v/>
      </c>
      <c r="S22" s="6"/>
      <c r="T22" s="7"/>
      <c r="U22" s="21" t="str">
        <f t="shared" si="6"/>
        <v/>
      </c>
      <c r="V22" s="2"/>
      <c r="W22" s="20" t="str">
        <f t="shared" si="7"/>
        <v/>
      </c>
      <c r="X22" s="101"/>
      <c r="Y22" s="102"/>
      <c r="Z22" s="21" t="str">
        <f t="shared" si="8"/>
        <v/>
      </c>
      <c r="AA22" s="2"/>
      <c r="AB22" s="20" t="str">
        <f t="shared" si="9"/>
        <v/>
      </c>
      <c r="AC22" s="6"/>
      <c r="AD22" s="7"/>
      <c r="AE22" s="21" t="str">
        <f t="shared" si="10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1"/>
        <v/>
      </c>
      <c r="G23" s="2"/>
      <c r="H23" s="20" t="str">
        <f t="shared" si="1"/>
        <v/>
      </c>
      <c r="I23" s="99"/>
      <c r="J23" s="99"/>
      <c r="K23" s="21" t="str">
        <f t="shared" si="2"/>
        <v/>
      </c>
      <c r="L23" s="2"/>
      <c r="M23" s="20" t="str">
        <f t="shared" si="3"/>
        <v/>
      </c>
      <c r="N23" s="6"/>
      <c r="O23" s="7"/>
      <c r="P23" s="21" t="str">
        <f t="shared" si="4"/>
        <v/>
      </c>
      <c r="Q23" s="2"/>
      <c r="R23" s="20" t="str">
        <f t="shared" si="5"/>
        <v/>
      </c>
      <c r="S23" s="6"/>
      <c r="T23" s="7"/>
      <c r="U23" s="21" t="str">
        <f t="shared" si="6"/>
        <v/>
      </c>
      <c r="V23" s="2"/>
      <c r="W23" s="20" t="str">
        <f t="shared" si="7"/>
        <v/>
      </c>
      <c r="X23" s="101"/>
      <c r="Y23" s="102"/>
      <c r="Z23" s="21" t="str">
        <f t="shared" si="8"/>
        <v/>
      </c>
      <c r="AA23" s="2"/>
      <c r="AB23" s="20" t="str">
        <f t="shared" si="9"/>
        <v/>
      </c>
      <c r="AC23" s="6"/>
      <c r="AD23" s="7"/>
      <c r="AE23" s="21" t="str">
        <f t="shared" si="10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1"/>
        <v/>
      </c>
      <c r="G24" s="69"/>
      <c r="H24" s="67" t="str">
        <f t="shared" si="1"/>
        <v/>
      </c>
      <c r="I24" s="70"/>
      <c r="J24" s="71"/>
      <c r="K24" s="68" t="str">
        <f t="shared" si="2"/>
        <v/>
      </c>
      <c r="L24" s="69"/>
      <c r="M24" s="67" t="str">
        <f t="shared" si="3"/>
        <v/>
      </c>
      <c r="N24" s="70"/>
      <c r="O24" s="71"/>
      <c r="P24" s="68" t="str">
        <f t="shared" si="4"/>
        <v/>
      </c>
      <c r="Q24" s="69"/>
      <c r="R24" s="67" t="str">
        <f t="shared" si="5"/>
        <v/>
      </c>
      <c r="S24" s="70"/>
      <c r="T24" s="71"/>
      <c r="U24" s="68" t="str">
        <f t="shared" si="6"/>
        <v/>
      </c>
      <c r="V24" s="69"/>
      <c r="W24" s="67" t="str">
        <f t="shared" si="7"/>
        <v/>
      </c>
      <c r="X24" s="70"/>
      <c r="Y24" s="71"/>
      <c r="Z24" s="68" t="str">
        <f t="shared" si="8"/>
        <v/>
      </c>
      <c r="AA24" s="69"/>
      <c r="AB24" s="20" t="str">
        <f t="shared" si="9"/>
        <v/>
      </c>
      <c r="AC24" s="70"/>
      <c r="AD24" s="71"/>
      <c r="AE24" s="68" t="str">
        <f t="shared" si="10"/>
        <v/>
      </c>
    </row>
    <row r="25" spans="1:31" ht="33.049999999999997" customHeight="1" thickBot="1" x14ac:dyDescent="0.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881</v>
      </c>
      <c r="H25" s="17">
        <f t="shared" si="12"/>
        <v>1</v>
      </c>
      <c r="I25" s="18">
        <f t="shared" si="12"/>
        <v>2081629.38</v>
      </c>
      <c r="J25" s="18">
        <f t="shared" si="12"/>
        <v>2448262.7200000002</v>
      </c>
      <c r="K25" s="19">
        <f t="shared" si="12"/>
        <v>1</v>
      </c>
      <c r="L25" s="16">
        <f t="shared" si="12"/>
        <v>894</v>
      </c>
      <c r="M25" s="17">
        <f t="shared" si="12"/>
        <v>1</v>
      </c>
      <c r="N25" s="18">
        <f t="shared" si="12"/>
        <v>581219.97</v>
      </c>
      <c r="O25" s="18">
        <f t="shared" si="12"/>
        <v>703276.16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45">
      <c r="B26" s="26"/>
      <c r="H26" s="26"/>
      <c r="N26" s="26"/>
    </row>
    <row r="27" spans="1:31" s="49" customFormat="1" ht="34.200000000000003" hidden="1" customHeight="1" x14ac:dyDescent="0.45">
      <c r="A27" s="158" t="s">
        <v>62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59" t="s">
        <v>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54" t="s">
        <v>36</v>
      </c>
      <c r="B29" s="154"/>
      <c r="C29" s="154"/>
      <c r="D29" s="154"/>
      <c r="E29" s="154"/>
      <c r="F29" s="154"/>
      <c r="G29" s="154"/>
      <c r="H29" s="154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35" t="s">
        <v>10</v>
      </c>
      <c r="B31" s="140" t="s">
        <v>17</v>
      </c>
      <c r="C31" s="141"/>
      <c r="D31" s="141"/>
      <c r="E31" s="141"/>
      <c r="F31" s="142"/>
      <c r="G31" s="25"/>
      <c r="J31" s="146" t="s">
        <v>15</v>
      </c>
      <c r="K31" s="147"/>
      <c r="L31" s="140" t="s">
        <v>16</v>
      </c>
      <c r="M31" s="141"/>
      <c r="N31" s="141"/>
      <c r="O31" s="141"/>
      <c r="P31" s="142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36"/>
      <c r="B32" s="155"/>
      <c r="C32" s="156"/>
      <c r="D32" s="156"/>
      <c r="E32" s="156"/>
      <c r="F32" s="157"/>
      <c r="G32" s="25"/>
      <c r="J32" s="148"/>
      <c r="K32" s="149"/>
      <c r="L32" s="143"/>
      <c r="M32" s="144"/>
      <c r="N32" s="144"/>
      <c r="O32" s="144"/>
      <c r="P32" s="14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7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50"/>
      <c r="K33" s="151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45">
      <c r="A34" s="41" t="s">
        <v>25</v>
      </c>
      <c r="B34" s="9">
        <f t="shared" ref="B34:B45" si="13">B13+G13+L13+Q13+AA13+V13</f>
        <v>85</v>
      </c>
      <c r="C34" s="8">
        <f t="shared" ref="C34:C43" si="14">IF(B34,B34/$B$46,"")</f>
        <v>4.788732394366197E-2</v>
      </c>
      <c r="D34" s="10">
        <f t="shared" ref="D34:D45" si="15">D13+I13+N13+S13+AC13+X13</f>
        <v>1716547.95</v>
      </c>
      <c r="E34" s="11">
        <f t="shared" ref="E34:E45" si="16">E13+J13+O13+T13+AD13+Y13</f>
        <v>2077023.03</v>
      </c>
      <c r="F34" s="21">
        <f t="shared" ref="F34:F43" si="17">IF(E34,E34/$E$46,"")</f>
        <v>0.65905042237651212</v>
      </c>
      <c r="J34" s="115" t="s">
        <v>3</v>
      </c>
      <c r="K34" s="116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29.95" customHeight="1" x14ac:dyDescent="0.4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11" t="s">
        <v>1</v>
      </c>
      <c r="K35" s="112"/>
      <c r="L35" s="61">
        <f>G25</f>
        <v>881</v>
      </c>
      <c r="M35" s="8">
        <f t="shared" si="18"/>
        <v>0.49633802816901407</v>
      </c>
      <c r="N35" s="62">
        <f>I25</f>
        <v>2081629.38</v>
      </c>
      <c r="O35" s="62">
        <f>J25</f>
        <v>2448262.7200000002</v>
      </c>
      <c r="P35" s="60">
        <f t="shared" si="19"/>
        <v>0.77684674478773996</v>
      </c>
    </row>
    <row r="36" spans="1:33" ht="29.95" customHeight="1" x14ac:dyDescent="0.4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11" t="s">
        <v>2</v>
      </c>
      <c r="K36" s="112"/>
      <c r="L36" s="61">
        <f>L25</f>
        <v>894</v>
      </c>
      <c r="M36" s="8">
        <f t="shared" si="18"/>
        <v>0.50366197183098593</v>
      </c>
      <c r="N36" s="62">
        <f>N25</f>
        <v>581219.97</v>
      </c>
      <c r="O36" s="62">
        <f>O25</f>
        <v>703276.16</v>
      </c>
      <c r="P36" s="60">
        <f t="shared" si="19"/>
        <v>0.22315325521225998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4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11" t="s">
        <v>34</v>
      </c>
      <c r="K37" s="112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11" t="s">
        <v>5</v>
      </c>
      <c r="K38" s="112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45">
      <c r="A39" s="44" t="s">
        <v>33</v>
      </c>
      <c r="B39" s="15">
        <f t="shared" si="13"/>
        <v>1</v>
      </c>
      <c r="C39" s="8">
        <f t="shared" si="14"/>
        <v>5.6338028169014088E-4</v>
      </c>
      <c r="D39" s="13">
        <f t="shared" si="15"/>
        <v>9207.89</v>
      </c>
      <c r="E39" s="22">
        <f t="shared" si="16"/>
        <v>11141.55</v>
      </c>
      <c r="F39" s="21">
        <f t="shared" si="17"/>
        <v>3.5352729013452626E-3</v>
      </c>
      <c r="G39" s="25"/>
      <c r="J39" s="111" t="s">
        <v>4</v>
      </c>
      <c r="K39" s="112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5">
      <c r="A40" s="44" t="s">
        <v>28</v>
      </c>
      <c r="B40" s="12">
        <f t="shared" si="13"/>
        <v>629</v>
      </c>
      <c r="C40" s="8">
        <f t="shared" si="14"/>
        <v>0.35436619718309859</v>
      </c>
      <c r="D40" s="13">
        <f t="shared" si="15"/>
        <v>26249.919999999998</v>
      </c>
      <c r="E40" s="23">
        <f t="shared" si="16"/>
        <v>31762.399999999998</v>
      </c>
      <c r="F40" s="21">
        <f t="shared" si="17"/>
        <v>1.0078377963720377E-2</v>
      </c>
      <c r="G40" s="25"/>
      <c r="J40" s="113" t="s">
        <v>0</v>
      </c>
      <c r="K40" s="114"/>
      <c r="L40" s="84">
        <f>SUM(L34:L39)</f>
        <v>1775</v>
      </c>
      <c r="M40" s="17">
        <f>SUM(M34:M39)</f>
        <v>1</v>
      </c>
      <c r="N40" s="85">
        <f>SUM(N34:N39)</f>
        <v>2662849.3499999996</v>
      </c>
      <c r="O40" s="86">
        <f>SUM(O34:O39)</f>
        <v>3151538.8800000004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45">
      <c r="A41" s="45" t="s">
        <v>29</v>
      </c>
      <c r="B41" s="12">
        <f t="shared" si="13"/>
        <v>1060</v>
      </c>
      <c r="C41" s="8">
        <f t="shared" si="14"/>
        <v>0.59718309859154928</v>
      </c>
      <c r="D41" s="13">
        <f t="shared" si="15"/>
        <v>910843.59</v>
      </c>
      <c r="E41" s="23">
        <f t="shared" si="16"/>
        <v>1031611.9</v>
      </c>
      <c r="F41" s="21">
        <f t="shared" si="17"/>
        <v>0.32733592675842227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45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4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5">
      <c r="A46" s="65" t="s">
        <v>0</v>
      </c>
      <c r="B46" s="16">
        <f>SUM(B34:B45)</f>
        <v>1775</v>
      </c>
      <c r="C46" s="17">
        <f>SUM(C34:C45)</f>
        <v>1</v>
      </c>
      <c r="D46" s="18">
        <f>SUM(D34:D45)</f>
        <v>2662849.3499999996</v>
      </c>
      <c r="E46" s="18">
        <f>SUM(E34:E45)</f>
        <v>3151538.88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4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45">
      <c r="B48" s="26"/>
      <c r="H48" s="26"/>
      <c r="N48" s="26"/>
    </row>
    <row r="49" spans="2:14" s="25" customFormat="1" ht="14.25" x14ac:dyDescent="0.45">
      <c r="B49" s="26"/>
      <c r="H49" s="26"/>
      <c r="N49" s="26"/>
    </row>
    <row r="50" spans="2:14" s="25" customFormat="1" ht="14.25" x14ac:dyDescent="0.45">
      <c r="B50" s="26"/>
      <c r="H50" s="26"/>
      <c r="N50" s="26"/>
    </row>
    <row r="51" spans="2:14" s="25" customFormat="1" ht="14.25" x14ac:dyDescent="0.45">
      <c r="B51" s="26"/>
      <c r="H51" s="26"/>
      <c r="N51" s="26"/>
    </row>
    <row r="52" spans="2:14" s="25" customFormat="1" ht="14.25" x14ac:dyDescent="0.45">
      <c r="B52" s="26"/>
      <c r="H52" s="26"/>
      <c r="N52" s="26"/>
    </row>
    <row r="53" spans="2:14" s="25" customFormat="1" ht="14.25" x14ac:dyDescent="0.45">
      <c r="B53" s="26"/>
      <c r="H53" s="26"/>
      <c r="N53" s="26"/>
    </row>
    <row r="54" spans="2:14" s="25" customFormat="1" ht="14.25" x14ac:dyDescent="0.45">
      <c r="B54" s="26"/>
      <c r="H54" s="26"/>
      <c r="N54" s="26"/>
    </row>
    <row r="55" spans="2:14" s="25" customFormat="1" ht="14.25" x14ac:dyDescent="0.45">
      <c r="B55" s="26"/>
      <c r="H55" s="26"/>
      <c r="N55" s="26"/>
    </row>
    <row r="56" spans="2:14" s="25" customFormat="1" ht="14.25" x14ac:dyDescent="0.45">
      <c r="B56" s="26"/>
      <c r="H56" s="26"/>
      <c r="N56" s="26"/>
    </row>
    <row r="57" spans="2:14" s="25" customFormat="1" ht="14.25" x14ac:dyDescent="0.45">
      <c r="B57" s="26"/>
      <c r="H57" s="26"/>
      <c r="N57" s="26"/>
    </row>
    <row r="58" spans="2:14" s="25" customFormat="1" ht="14.25" x14ac:dyDescent="0.45">
      <c r="B58" s="26"/>
      <c r="H58" s="26"/>
      <c r="N58" s="26"/>
    </row>
    <row r="59" spans="2:14" s="25" customFormat="1" ht="14.25" x14ac:dyDescent="0.45">
      <c r="B59" s="26"/>
      <c r="H59" s="26"/>
      <c r="N59" s="26"/>
    </row>
    <row r="60" spans="2:14" s="25" customFormat="1" ht="14.25" x14ac:dyDescent="0.45">
      <c r="B60" s="26"/>
      <c r="H60" s="26"/>
      <c r="N60" s="26"/>
    </row>
    <row r="61" spans="2:14" s="25" customFormat="1" ht="14.25" x14ac:dyDescent="0.45">
      <c r="B61" s="26"/>
      <c r="H61" s="26"/>
      <c r="N61" s="26"/>
    </row>
    <row r="62" spans="2:14" s="25" customFormat="1" ht="14.25" x14ac:dyDescent="0.45">
      <c r="B62" s="26"/>
      <c r="H62" s="26"/>
      <c r="N62" s="26"/>
    </row>
    <row r="63" spans="2:14" s="25" customFormat="1" ht="14.25" x14ac:dyDescent="0.45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4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C1" zoomScale="90" zoomScaleNormal="90" workbookViewId="0">
      <selection activeCell="D15" sqref="D15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777343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88671875" style="63" customWidth="1"/>
    <col min="15" max="15" width="19.777343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4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>
        <v>44099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45">
      <c r="A8" s="30" t="s">
        <v>11</v>
      </c>
      <c r="B8" s="94" t="str">
        <f>'CONTRACTACIO 1r TR 2020'!B8</f>
        <v xml:space="preserve">BARCELONA ACTIVA SAU SPM 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5">
      <c r="A10" s="25"/>
      <c r="B10" s="117" t="s">
        <v>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</row>
    <row r="11" spans="1:31" ht="29.95" customHeight="1" thickBot="1" x14ac:dyDescent="0.35">
      <c r="A11" s="152" t="s">
        <v>10</v>
      </c>
      <c r="B11" s="120" t="s">
        <v>3</v>
      </c>
      <c r="C11" s="121"/>
      <c r="D11" s="121"/>
      <c r="E11" s="121"/>
      <c r="F11" s="122"/>
      <c r="G11" s="123" t="s">
        <v>1</v>
      </c>
      <c r="H11" s="124"/>
      <c r="I11" s="124"/>
      <c r="J11" s="124"/>
      <c r="K11" s="125"/>
      <c r="L11" s="138" t="s">
        <v>2</v>
      </c>
      <c r="M11" s="139"/>
      <c r="N11" s="139"/>
      <c r="O11" s="139"/>
      <c r="P11" s="139"/>
      <c r="Q11" s="126" t="s">
        <v>34</v>
      </c>
      <c r="R11" s="127"/>
      <c r="S11" s="127"/>
      <c r="T11" s="127"/>
      <c r="U11" s="128"/>
      <c r="V11" s="132" t="s">
        <v>5</v>
      </c>
      <c r="W11" s="133"/>
      <c r="X11" s="133"/>
      <c r="Y11" s="133"/>
      <c r="Z11" s="134"/>
      <c r="AA11" s="129" t="s">
        <v>4</v>
      </c>
      <c r="AB11" s="130"/>
      <c r="AC11" s="130"/>
      <c r="AD11" s="130"/>
      <c r="AE11" s="131"/>
    </row>
    <row r="12" spans="1:31" ht="38.950000000000003" customHeight="1" thickBot="1" x14ac:dyDescent="0.35">
      <c r="A12" s="153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15</v>
      </c>
      <c r="H13" s="20">
        <f t="shared" ref="H13:H21" si="2">IF(G13,G13/$G$25,"")</f>
        <v>4.3731778425655975E-2</v>
      </c>
      <c r="I13" s="4">
        <v>451387.2</v>
      </c>
      <c r="J13" s="5">
        <v>546178.51</v>
      </c>
      <c r="K13" s="21">
        <f t="shared" ref="K13:K21" si="3">IF(J13,J13/$J$25,"")</f>
        <v>0.4879266631842829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>
        <v>1</v>
      </c>
      <c r="M18" s="67">
        <f t="shared" si="4"/>
        <v>1.4705882352941176E-2</v>
      </c>
      <c r="N18" s="70">
        <v>12236</v>
      </c>
      <c r="O18" s="71">
        <v>14805.56</v>
      </c>
      <c r="P18" s="68">
        <f t="shared" si="5"/>
        <v>0.33866492151986061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105">
        <v>7</v>
      </c>
      <c r="H19" s="106">
        <f t="shared" si="2"/>
        <v>2.0408163265306121E-2</v>
      </c>
      <c r="I19" s="103">
        <v>698.67</v>
      </c>
      <c r="J19" s="104">
        <v>845.39</v>
      </c>
      <c r="K19" s="107">
        <f t="shared" si="3"/>
        <v>7.5522620212457815E-4</v>
      </c>
      <c r="L19" s="105">
        <v>32</v>
      </c>
      <c r="M19" s="106">
        <f t="shared" si="4"/>
        <v>0.47058823529411764</v>
      </c>
      <c r="N19" s="103">
        <v>2200.7800000000002</v>
      </c>
      <c r="O19" s="71">
        <v>2662.94</v>
      </c>
      <c r="P19" s="107">
        <f t="shared" si="5"/>
        <v>6.0912546780540394E-2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9">
        <v>3</v>
      </c>
      <c r="C20" s="67">
        <f t="shared" si="0"/>
        <v>1</v>
      </c>
      <c r="D20" s="70">
        <v>12006.06</v>
      </c>
      <c r="E20" s="71">
        <v>14527.33</v>
      </c>
      <c r="F20" s="21">
        <f t="shared" si="1"/>
        <v>1</v>
      </c>
      <c r="G20" s="69">
        <v>321</v>
      </c>
      <c r="H20" s="67">
        <f t="shared" si="2"/>
        <v>0.93586005830903785</v>
      </c>
      <c r="I20" s="4">
        <v>501576.3</v>
      </c>
      <c r="J20" s="5">
        <v>572362.57999999996</v>
      </c>
      <c r="K20" s="21">
        <f t="shared" si="3"/>
        <v>0.51131811061359256</v>
      </c>
      <c r="L20" s="69">
        <v>35</v>
      </c>
      <c r="M20" s="67">
        <f t="shared" si="4"/>
        <v>0.51470588235294112</v>
      </c>
      <c r="N20" s="4">
        <v>21693.33</v>
      </c>
      <c r="O20" s="71">
        <v>26248.93</v>
      </c>
      <c r="P20" s="68">
        <f t="shared" si="5"/>
        <v>0.60042253169959903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4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4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12006.06</v>
      </c>
      <c r="E25" s="18">
        <f t="shared" si="32"/>
        <v>14527.33</v>
      </c>
      <c r="F25" s="19">
        <f t="shared" si="32"/>
        <v>1</v>
      </c>
      <c r="G25" s="16">
        <f t="shared" si="32"/>
        <v>343</v>
      </c>
      <c r="H25" s="17">
        <f t="shared" si="32"/>
        <v>1</v>
      </c>
      <c r="I25" s="18">
        <f t="shared" si="32"/>
        <v>953662.16999999993</v>
      </c>
      <c r="J25" s="18">
        <f t="shared" si="32"/>
        <v>1119386.48</v>
      </c>
      <c r="K25" s="19">
        <f t="shared" si="32"/>
        <v>1</v>
      </c>
      <c r="L25" s="16">
        <f t="shared" si="32"/>
        <v>68</v>
      </c>
      <c r="M25" s="17">
        <f t="shared" si="32"/>
        <v>1</v>
      </c>
      <c r="N25" s="18">
        <f t="shared" si="32"/>
        <v>36130.11</v>
      </c>
      <c r="O25" s="18">
        <f t="shared" si="32"/>
        <v>43717.43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45">
      <c r="A27" s="158" t="s">
        <v>61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59" t="s">
        <v>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54" t="s">
        <v>36</v>
      </c>
      <c r="B29" s="154"/>
      <c r="C29" s="154"/>
      <c r="D29" s="154"/>
      <c r="E29" s="154"/>
      <c r="F29" s="154"/>
      <c r="G29" s="154"/>
      <c r="H29" s="154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35" t="s">
        <v>10</v>
      </c>
      <c r="B31" s="140" t="s">
        <v>17</v>
      </c>
      <c r="C31" s="141"/>
      <c r="D31" s="141"/>
      <c r="E31" s="141"/>
      <c r="F31" s="142"/>
      <c r="G31" s="25"/>
      <c r="J31" s="146" t="s">
        <v>15</v>
      </c>
      <c r="K31" s="147"/>
      <c r="L31" s="140" t="s">
        <v>16</v>
      </c>
      <c r="M31" s="141"/>
      <c r="N31" s="141"/>
      <c r="O31" s="141"/>
      <c r="P31" s="142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36"/>
      <c r="B32" s="143"/>
      <c r="C32" s="144"/>
      <c r="D32" s="144"/>
      <c r="E32" s="144"/>
      <c r="F32" s="145"/>
      <c r="G32" s="25"/>
      <c r="J32" s="148"/>
      <c r="K32" s="149"/>
      <c r="L32" s="143"/>
      <c r="M32" s="144"/>
      <c r="N32" s="144"/>
      <c r="O32" s="144"/>
      <c r="P32" s="14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7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50"/>
      <c r="K33" s="151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15</v>
      </c>
      <c r="C34" s="8">
        <f t="shared" ref="C34:C45" si="34">IF(B34,B34/$B$46,"")</f>
        <v>3.6231884057971016E-2</v>
      </c>
      <c r="D34" s="10">
        <f t="shared" ref="D34:D45" si="35">D13+I13+N13+S13+AC13+X13</f>
        <v>451387.2</v>
      </c>
      <c r="E34" s="11">
        <f t="shared" ref="E34:E45" si="36">E13+J13+O13+T13+AD13+Y13</f>
        <v>546178.51</v>
      </c>
      <c r="F34" s="21">
        <f t="shared" ref="F34:F42" si="37">IF(E34,E34/$E$46,"")</f>
        <v>0.46379417550098284</v>
      </c>
      <c r="J34" s="115" t="s">
        <v>3</v>
      </c>
      <c r="K34" s="116"/>
      <c r="L34" s="58">
        <f>B25</f>
        <v>3</v>
      </c>
      <c r="M34" s="8">
        <f t="shared" ref="M34:M39" si="38">IF(L34,L34/$L$40,"")</f>
        <v>7.246376811594203E-3</v>
      </c>
      <c r="N34" s="59">
        <f>D25</f>
        <v>12006.06</v>
      </c>
      <c r="O34" s="59">
        <f>E25</f>
        <v>14527.33</v>
      </c>
      <c r="P34" s="60">
        <f t="shared" ref="P34:P39" si="39">IF(O34,O34/$O$40,"")</f>
        <v>1.2336060310356577E-2</v>
      </c>
    </row>
    <row r="35" spans="1:33" s="25" customFormat="1" ht="29.95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11" t="s">
        <v>1</v>
      </c>
      <c r="K35" s="112"/>
      <c r="L35" s="61">
        <f>G25</f>
        <v>343</v>
      </c>
      <c r="M35" s="8">
        <f t="shared" si="38"/>
        <v>0.82850241545893721</v>
      </c>
      <c r="N35" s="62">
        <f>I25</f>
        <v>953662.16999999993</v>
      </c>
      <c r="O35" s="62">
        <f>J25</f>
        <v>1119386.48</v>
      </c>
      <c r="P35" s="60">
        <f t="shared" si="39"/>
        <v>0.95054074822267787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11" t="s">
        <v>2</v>
      </c>
      <c r="K36" s="112"/>
      <c r="L36" s="61">
        <f>L25</f>
        <v>68</v>
      </c>
      <c r="M36" s="8">
        <f t="shared" si="38"/>
        <v>0.16425120772946861</v>
      </c>
      <c r="N36" s="62">
        <f>N25</f>
        <v>36130.11</v>
      </c>
      <c r="O36" s="62">
        <f>O25</f>
        <v>43717.43</v>
      </c>
      <c r="P36" s="60">
        <f t="shared" si="39"/>
        <v>3.7123191466965501E-2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11" t="s">
        <v>34</v>
      </c>
      <c r="K37" s="112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11" t="s">
        <v>5</v>
      </c>
      <c r="K38" s="112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1</v>
      </c>
      <c r="C39" s="8">
        <f t="shared" si="34"/>
        <v>2.4154589371980675E-3</v>
      </c>
      <c r="D39" s="13">
        <f t="shared" si="35"/>
        <v>12236</v>
      </c>
      <c r="E39" s="22">
        <f t="shared" si="36"/>
        <v>14805.56</v>
      </c>
      <c r="F39" s="21">
        <f t="shared" si="37"/>
        <v>1.257232272472663E-2</v>
      </c>
      <c r="G39" s="25"/>
      <c r="J39" s="111" t="s">
        <v>4</v>
      </c>
      <c r="K39" s="112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82">
        <f t="shared" si="33"/>
        <v>39</v>
      </c>
      <c r="C40" s="108">
        <f t="shared" si="34"/>
        <v>9.420289855072464E-2</v>
      </c>
      <c r="D40" s="78">
        <f t="shared" si="35"/>
        <v>2899.4500000000003</v>
      </c>
      <c r="E40" s="110">
        <f t="shared" si="36"/>
        <v>3508.33</v>
      </c>
      <c r="F40" s="21">
        <f t="shared" si="37"/>
        <v>2.9791414161193619E-3</v>
      </c>
      <c r="G40" s="25"/>
      <c r="J40" s="113" t="s">
        <v>0</v>
      </c>
      <c r="K40" s="114"/>
      <c r="L40" s="84">
        <f>SUM(L34:L39)</f>
        <v>414</v>
      </c>
      <c r="M40" s="17">
        <f>SUM(M34:M39)</f>
        <v>1</v>
      </c>
      <c r="N40" s="85">
        <f>SUM(N34:N39)</f>
        <v>1001798.34</v>
      </c>
      <c r="O40" s="86">
        <f>SUM(O34:O39)</f>
        <v>1177631.24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82">
        <f t="shared" si="33"/>
        <v>359</v>
      </c>
      <c r="C41" s="108">
        <f t="shared" si="34"/>
        <v>0.86714975845410625</v>
      </c>
      <c r="D41" s="109">
        <f>D20+I20+N20+S20+AC20</f>
        <v>535275.68999999994</v>
      </c>
      <c r="E41" s="110">
        <f t="shared" si="36"/>
        <v>613138.84</v>
      </c>
      <c r="F41" s="21">
        <f t="shared" si="37"/>
        <v>0.52065436035817114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4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414</v>
      </c>
      <c r="C46" s="17">
        <f>SUM(C34:C45)</f>
        <v>1</v>
      </c>
      <c r="D46" s="18">
        <f>SUM(D34:D45)</f>
        <v>1001798.34</v>
      </c>
      <c r="E46" s="18">
        <f>SUM(E34:E45)</f>
        <v>1177631.24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B1" zoomScale="90" zoomScaleNormal="90" workbookViewId="0">
      <selection activeCell="A37" sqref="A37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777343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88671875" style="63" customWidth="1"/>
    <col min="15" max="15" width="19.777343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4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>
        <v>44155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45">
      <c r="A8" s="30" t="s">
        <v>11</v>
      </c>
      <c r="B8" s="94" t="str">
        <f>'CONTRACTACIO 1r TR 2020'!B8</f>
        <v xml:space="preserve">BARCELONA ACTIVA SAU SPM 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0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5">
      <c r="A10" s="25"/>
      <c r="B10" s="117" t="s">
        <v>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</row>
    <row r="11" spans="1:31" ht="29.95" customHeight="1" thickBot="1" x14ac:dyDescent="0.35">
      <c r="A11" s="152" t="s">
        <v>10</v>
      </c>
      <c r="B11" s="120" t="s">
        <v>3</v>
      </c>
      <c r="C11" s="121"/>
      <c r="D11" s="121"/>
      <c r="E11" s="121"/>
      <c r="F11" s="122"/>
      <c r="G11" s="123" t="s">
        <v>1</v>
      </c>
      <c r="H11" s="124"/>
      <c r="I11" s="124"/>
      <c r="J11" s="124"/>
      <c r="K11" s="125"/>
      <c r="L11" s="138" t="s">
        <v>2</v>
      </c>
      <c r="M11" s="139"/>
      <c r="N11" s="139"/>
      <c r="O11" s="139"/>
      <c r="P11" s="139"/>
      <c r="Q11" s="126" t="s">
        <v>34</v>
      </c>
      <c r="R11" s="127"/>
      <c r="S11" s="127"/>
      <c r="T11" s="127"/>
      <c r="U11" s="128"/>
      <c r="V11" s="132" t="s">
        <v>5</v>
      </c>
      <c r="W11" s="133"/>
      <c r="X11" s="133"/>
      <c r="Y11" s="133"/>
      <c r="Z11" s="134"/>
      <c r="AA11" s="129" t="s">
        <v>4</v>
      </c>
      <c r="AB11" s="130"/>
      <c r="AC11" s="130"/>
      <c r="AD11" s="130"/>
      <c r="AE11" s="131"/>
    </row>
    <row r="12" spans="1:31" ht="38.950000000000003" customHeight="1" thickBot="1" x14ac:dyDescent="0.35">
      <c r="A12" s="153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19</v>
      </c>
      <c r="H13" s="20">
        <f t="shared" ref="H13:H23" si="2">IF(G13,G13/$G$25,"")</f>
        <v>3.3989266547406083E-2</v>
      </c>
      <c r="I13" s="4">
        <v>1972521.4</v>
      </c>
      <c r="J13" s="5">
        <v>2386750.9</v>
      </c>
      <c r="K13" s="21">
        <f t="shared" ref="K13:K23" si="3">IF(J13,J13/$J$25,"")</f>
        <v>0.73801532594499897</v>
      </c>
      <c r="L13" s="1">
        <v>5</v>
      </c>
      <c r="M13" s="20">
        <f t="shared" ref="M13:M23" si="4">IF(L13,L13/$L$25,"")</f>
        <v>1.2919896640826873E-2</v>
      </c>
      <c r="N13" s="4">
        <v>386683.85</v>
      </c>
      <c r="O13" s="5">
        <v>467887.46</v>
      </c>
      <c r="P13" s="21">
        <f t="shared" ref="P13:P23" si="5">IF(O13,O13/$O$25,"")</f>
        <v>0.88421755600441865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3.5778175313059034E-3</v>
      </c>
      <c r="I18" s="70">
        <v>210800</v>
      </c>
      <c r="J18" s="71">
        <v>255068</v>
      </c>
      <c r="K18" s="68">
        <f t="shared" si="3"/>
        <v>7.8870439792497415E-2</v>
      </c>
      <c r="L18" s="72">
        <v>1</v>
      </c>
      <c r="M18" s="67">
        <f t="shared" si="4"/>
        <v>2.5839793281653748E-3</v>
      </c>
      <c r="N18" s="70">
        <v>12236</v>
      </c>
      <c r="O18" s="71">
        <v>14805.56</v>
      </c>
      <c r="P18" s="68">
        <f t="shared" si="5"/>
        <v>2.7979668611928132E-2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12</v>
      </c>
      <c r="H19" s="20">
        <f t="shared" si="2"/>
        <v>2.1466905187835419E-2</v>
      </c>
      <c r="I19" s="6">
        <f>J19/1.21</f>
        <v>4956.9669421487606</v>
      </c>
      <c r="J19" s="7">
        <v>5997.93</v>
      </c>
      <c r="K19" s="21">
        <f t="shared" si="3"/>
        <v>1.8546402408166215E-3</v>
      </c>
      <c r="L19" s="2">
        <v>80</v>
      </c>
      <c r="M19" s="20">
        <f t="shared" si="4"/>
        <v>0.20671834625322996</v>
      </c>
      <c r="N19" s="6">
        <f>O19/1.21</f>
        <v>2475.5454545454545</v>
      </c>
      <c r="O19" s="7">
        <v>2995.41</v>
      </c>
      <c r="P19" s="21">
        <f t="shared" si="5"/>
        <v>5.6607503638400475E-3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526</v>
      </c>
      <c r="H20" s="67">
        <f t="shared" si="2"/>
        <v>0.94096601073345254</v>
      </c>
      <c r="I20" s="70">
        <v>511729.07</v>
      </c>
      <c r="J20" s="71">
        <v>586195.81999999995</v>
      </c>
      <c r="K20" s="68">
        <f t="shared" si="3"/>
        <v>0.18125959402168695</v>
      </c>
      <c r="L20" s="69">
        <v>301</v>
      </c>
      <c r="M20" s="67">
        <f t="shared" si="4"/>
        <v>0.77777777777777779</v>
      </c>
      <c r="N20" s="70">
        <v>35922.15</v>
      </c>
      <c r="O20" s="71">
        <v>43465.8</v>
      </c>
      <c r="P20" s="68">
        <f t="shared" si="5"/>
        <v>8.2142025019813228E-2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4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4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559</v>
      </c>
      <c r="H25" s="17">
        <f t="shared" si="22"/>
        <v>1</v>
      </c>
      <c r="I25" s="18">
        <f t="shared" si="22"/>
        <v>2700007.4369421485</v>
      </c>
      <c r="J25" s="18">
        <f t="shared" si="22"/>
        <v>3234012.65</v>
      </c>
      <c r="K25" s="19">
        <f t="shared" si="22"/>
        <v>1</v>
      </c>
      <c r="L25" s="16">
        <f t="shared" si="22"/>
        <v>387</v>
      </c>
      <c r="M25" s="17">
        <f t="shared" si="22"/>
        <v>1</v>
      </c>
      <c r="N25" s="18">
        <f t="shared" si="22"/>
        <v>437317.54545454547</v>
      </c>
      <c r="O25" s="18">
        <f t="shared" si="22"/>
        <v>529154.23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45">
      <c r="A27" s="158" t="s">
        <v>61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59" t="s">
        <v>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54" t="s">
        <v>36</v>
      </c>
      <c r="B29" s="154"/>
      <c r="C29" s="154"/>
      <c r="D29" s="154"/>
      <c r="E29" s="154"/>
      <c r="F29" s="154"/>
      <c r="G29" s="154"/>
      <c r="H29" s="154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35" t="s">
        <v>10</v>
      </c>
      <c r="B31" s="140" t="s">
        <v>17</v>
      </c>
      <c r="C31" s="141"/>
      <c r="D31" s="141"/>
      <c r="E31" s="141"/>
      <c r="F31" s="142"/>
      <c r="G31" s="25"/>
      <c r="J31" s="146" t="s">
        <v>15</v>
      </c>
      <c r="K31" s="147"/>
      <c r="L31" s="140" t="s">
        <v>16</v>
      </c>
      <c r="M31" s="141"/>
      <c r="N31" s="141"/>
      <c r="O31" s="141"/>
      <c r="P31" s="142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36"/>
      <c r="B32" s="155"/>
      <c r="C32" s="156"/>
      <c r="D32" s="156"/>
      <c r="E32" s="156"/>
      <c r="F32" s="157"/>
      <c r="G32" s="25"/>
      <c r="J32" s="148"/>
      <c r="K32" s="149"/>
      <c r="L32" s="143"/>
      <c r="M32" s="144"/>
      <c r="N32" s="144"/>
      <c r="O32" s="144"/>
      <c r="P32" s="14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7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50"/>
      <c r="K33" s="151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24</v>
      </c>
      <c r="C34" s="8">
        <f t="shared" ref="C34:C42" si="24">IF(B34,B34/$B$46,"")</f>
        <v>2.5369978858350951E-2</v>
      </c>
      <c r="D34" s="10">
        <f t="shared" ref="D34:D45" si="25">D13+I13+N13+S13+AC13+X13</f>
        <v>2359205.25</v>
      </c>
      <c r="E34" s="11">
        <f t="shared" ref="E34:E45" si="26">E13+J13+O13+T13+AD13+Y13</f>
        <v>2854638.36</v>
      </c>
      <c r="F34" s="21">
        <f t="shared" ref="F34:F43" si="27">IF(E34,E34/$E$46,"")</f>
        <v>0.75857341729155525</v>
      </c>
      <c r="J34" s="115" t="s">
        <v>3</v>
      </c>
      <c r="K34" s="116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11" t="s">
        <v>1</v>
      </c>
      <c r="K35" s="112"/>
      <c r="L35" s="61">
        <f>G25</f>
        <v>559</v>
      </c>
      <c r="M35" s="8">
        <f>IF(L35,L35/$L$40,"")</f>
        <v>0.59090909090909094</v>
      </c>
      <c r="N35" s="62">
        <f>I25</f>
        <v>2700007.4369421485</v>
      </c>
      <c r="O35" s="62">
        <f>J25</f>
        <v>3234012.65</v>
      </c>
      <c r="P35" s="60">
        <f>IF(O35,O35/$O$40,"")</f>
        <v>0.85938592497391453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11" t="s">
        <v>2</v>
      </c>
      <c r="K36" s="112"/>
      <c r="L36" s="61">
        <f>L25</f>
        <v>387</v>
      </c>
      <c r="M36" s="8">
        <f>IF(L36,L36/$L$40,"")</f>
        <v>0.40909090909090912</v>
      </c>
      <c r="N36" s="62">
        <f>N25</f>
        <v>437317.54545454547</v>
      </c>
      <c r="O36" s="62">
        <f>O25</f>
        <v>529154.23</v>
      </c>
      <c r="P36" s="60">
        <f>IF(O36,O36/$O$40,"")</f>
        <v>0.14061407502608547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11" t="s">
        <v>34</v>
      </c>
      <c r="K37" s="112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11" t="s">
        <v>5</v>
      </c>
      <c r="K38" s="112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3</v>
      </c>
      <c r="C39" s="8">
        <f t="shared" si="24"/>
        <v>3.1712473572938688E-3</v>
      </c>
      <c r="D39" s="13">
        <f t="shared" si="25"/>
        <v>223036</v>
      </c>
      <c r="E39" s="22">
        <f t="shared" si="26"/>
        <v>269873.56</v>
      </c>
      <c r="F39" s="21">
        <f t="shared" si="27"/>
        <v>7.1714481075577499E-2</v>
      </c>
      <c r="G39" s="25"/>
      <c r="J39" s="111" t="s">
        <v>4</v>
      </c>
      <c r="K39" s="112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92</v>
      </c>
      <c r="C40" s="8">
        <f t="shared" si="24"/>
        <v>9.7251585623678652E-2</v>
      </c>
      <c r="D40" s="13">
        <f t="shared" si="25"/>
        <v>7432.5123966942156</v>
      </c>
      <c r="E40" s="23">
        <f t="shared" si="26"/>
        <v>8993.34</v>
      </c>
      <c r="F40" s="21">
        <f t="shared" si="27"/>
        <v>2.3898328952129807E-3</v>
      </c>
      <c r="G40" s="25"/>
      <c r="J40" s="113" t="s">
        <v>0</v>
      </c>
      <c r="K40" s="114"/>
      <c r="L40" s="84">
        <f>SUM(L34:L39)</f>
        <v>946</v>
      </c>
      <c r="M40" s="17">
        <f>SUM(M34:M39)</f>
        <v>1</v>
      </c>
      <c r="N40" s="85">
        <f>SUM(N34:N39)</f>
        <v>3137324.9823966939</v>
      </c>
      <c r="O40" s="86">
        <f>SUM(O34:O39)</f>
        <v>3763166.88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827</v>
      </c>
      <c r="C41" s="8">
        <f t="shared" si="24"/>
        <v>0.87420718816067655</v>
      </c>
      <c r="D41" s="13">
        <f t="shared" si="25"/>
        <v>547651.22</v>
      </c>
      <c r="E41" s="23">
        <f t="shared" si="26"/>
        <v>629661.62</v>
      </c>
      <c r="F41" s="21">
        <f t="shared" si="27"/>
        <v>0.16732226873765429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4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946</v>
      </c>
      <c r="C46" s="17">
        <f>SUM(C34:C45)</f>
        <v>1</v>
      </c>
      <c r="D46" s="18">
        <f>SUM(D34:D45)</f>
        <v>3137324.9823966939</v>
      </c>
      <c r="E46" s="18">
        <f>SUM(E34:E45)</f>
        <v>3763166.88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777343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88671875" style="63" customWidth="1"/>
    <col min="15" max="15" width="19.777343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4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45">
      <c r="A8" s="30" t="s">
        <v>11</v>
      </c>
      <c r="B8" s="94" t="str">
        <f>'CONTRACTACIO 1r TR 2020'!B8</f>
        <v xml:space="preserve">BARCELONA ACTIVA SAU SPM 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5">
      <c r="A10" s="25"/>
      <c r="B10" s="117" t="s">
        <v>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</row>
    <row r="11" spans="1:31" ht="29.95" customHeight="1" thickBot="1" x14ac:dyDescent="0.35">
      <c r="A11" s="152" t="s">
        <v>10</v>
      </c>
      <c r="B11" s="120" t="s">
        <v>3</v>
      </c>
      <c r="C11" s="121"/>
      <c r="D11" s="121"/>
      <c r="E11" s="121"/>
      <c r="F11" s="122"/>
      <c r="G11" s="123" t="s">
        <v>1</v>
      </c>
      <c r="H11" s="124"/>
      <c r="I11" s="124"/>
      <c r="J11" s="124"/>
      <c r="K11" s="125"/>
      <c r="L11" s="138" t="s">
        <v>2</v>
      </c>
      <c r="M11" s="139"/>
      <c r="N11" s="139"/>
      <c r="O11" s="139"/>
      <c r="P11" s="139"/>
      <c r="Q11" s="126" t="s">
        <v>34</v>
      </c>
      <c r="R11" s="127"/>
      <c r="S11" s="127"/>
      <c r="T11" s="127"/>
      <c r="U11" s="128"/>
      <c r="V11" s="132" t="s">
        <v>5</v>
      </c>
      <c r="W11" s="133"/>
      <c r="X11" s="133"/>
      <c r="Y11" s="133"/>
      <c r="Z11" s="134"/>
      <c r="AA11" s="129" t="s">
        <v>4</v>
      </c>
      <c r="AB11" s="130"/>
      <c r="AC11" s="130"/>
      <c r="AD11" s="130"/>
      <c r="AE11" s="131"/>
    </row>
    <row r="12" spans="1:31" ht="38.950000000000003" customHeight="1" thickBot="1" x14ac:dyDescent="0.35">
      <c r="A12" s="153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>
        <v>2</v>
      </c>
      <c r="C13" s="20">
        <f t="shared" ref="C13:C21" si="0">IF(B13,B13/$B$25,"")</f>
        <v>1</v>
      </c>
      <c r="D13" s="4">
        <v>95688.16</v>
      </c>
      <c r="E13" s="5">
        <v>115782.67</v>
      </c>
      <c r="F13" s="21">
        <f t="shared" ref="F13:F24" si="1">IF(E13,E13/$E$25,"")</f>
        <v>1</v>
      </c>
      <c r="G13" s="1">
        <v>27</v>
      </c>
      <c r="H13" s="20">
        <f t="shared" ref="H13:H21" si="2">IF(G13,G13/$G$25,"")</f>
        <v>2.1774193548387097E-2</v>
      </c>
      <c r="I13" s="4">
        <v>896529.17</v>
      </c>
      <c r="J13" s="5">
        <v>1084800.29</v>
      </c>
      <c r="K13" s="21">
        <f t="shared" ref="K13:K21" si="3">IF(J13,J13/$J$25,"")</f>
        <v>0.41673670957052156</v>
      </c>
      <c r="L13" s="1">
        <v>7</v>
      </c>
      <c r="M13" s="20">
        <f>IF(L13,L13/$L$25,"")</f>
        <v>8.4745762711864406E-3</v>
      </c>
      <c r="N13" s="4">
        <v>593548.81000000006</v>
      </c>
      <c r="O13" s="5">
        <v>718194.06</v>
      </c>
      <c r="P13" s="21">
        <f>IF(O13,O13/$O$25,"")</f>
        <v>0.75629282535645259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4</v>
      </c>
      <c r="M15" s="20">
        <f>IF(L15,L15/$L$25,"")</f>
        <v>4.8426150121065378E-3</v>
      </c>
      <c r="N15" s="6">
        <v>59622.03</v>
      </c>
      <c r="O15" s="7">
        <v>72142.66</v>
      </c>
      <c r="P15" s="21">
        <f>IF(O15,O15/$O$25,"")</f>
        <v>7.5969684516925595E-2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4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3</v>
      </c>
      <c r="H18" s="67">
        <f t="shared" si="2"/>
        <v>2.4193548387096775E-3</v>
      </c>
      <c r="I18" s="70">
        <v>75545.45</v>
      </c>
      <c r="J18" s="71">
        <v>91410</v>
      </c>
      <c r="K18" s="68">
        <f t="shared" si="3"/>
        <v>3.5116051288888735E-2</v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14</v>
      </c>
      <c r="H19" s="20">
        <f t="shared" si="2"/>
        <v>1.1290322580645161E-2</v>
      </c>
      <c r="I19" s="6">
        <v>19324.95</v>
      </c>
      <c r="J19" s="7">
        <v>23383.19</v>
      </c>
      <c r="K19" s="21">
        <f t="shared" si="3"/>
        <v>8.9828826095375795E-3</v>
      </c>
      <c r="L19" s="2">
        <v>242</v>
      </c>
      <c r="M19" s="20">
        <f>IF(L19,L19/$L$25,"")</f>
        <v>0.29297820823244553</v>
      </c>
      <c r="N19" s="6">
        <v>47386.42</v>
      </c>
      <c r="O19" s="7">
        <v>57337.57</v>
      </c>
      <c r="P19" s="21">
        <f>IF(O19,O19/$O$25,"")</f>
        <v>6.0379213961158869E-2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4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1196</v>
      </c>
      <c r="H20" s="67">
        <f t="shared" si="2"/>
        <v>0.96451612903225803</v>
      </c>
      <c r="I20" s="70">
        <v>1209964.3799999999</v>
      </c>
      <c r="J20" s="71">
        <v>1403489.63</v>
      </c>
      <c r="K20" s="68">
        <f t="shared" si="3"/>
        <v>0.5391643565310521</v>
      </c>
      <c r="L20" s="69">
        <v>573</v>
      </c>
      <c r="M20" s="67">
        <f>IF(L20,L20/$L$25,"")</f>
        <v>0.69370460048426152</v>
      </c>
      <c r="N20" s="70">
        <v>84256.22</v>
      </c>
      <c r="O20" s="71">
        <v>101950.03</v>
      </c>
      <c r="P20" s="68">
        <f>IF(O20,O20/$O$25,"")</f>
        <v>0.10735827616546298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4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4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5">
      <c r="A25" s="83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95688.16</v>
      </c>
      <c r="E25" s="18">
        <f t="shared" si="30"/>
        <v>115782.67</v>
      </c>
      <c r="F25" s="19">
        <f t="shared" si="30"/>
        <v>1</v>
      </c>
      <c r="G25" s="16">
        <f t="shared" si="30"/>
        <v>1240</v>
      </c>
      <c r="H25" s="17">
        <f t="shared" si="30"/>
        <v>1</v>
      </c>
      <c r="I25" s="18">
        <f t="shared" si="30"/>
        <v>2201363.9499999997</v>
      </c>
      <c r="J25" s="18">
        <f t="shared" si="30"/>
        <v>2603083.11</v>
      </c>
      <c r="K25" s="19">
        <f t="shared" si="30"/>
        <v>1</v>
      </c>
      <c r="L25" s="16">
        <f t="shared" si="30"/>
        <v>826</v>
      </c>
      <c r="M25" s="17">
        <f t="shared" si="30"/>
        <v>1</v>
      </c>
      <c r="N25" s="18">
        <f t="shared" si="30"/>
        <v>784813.4800000001</v>
      </c>
      <c r="O25" s="18">
        <f t="shared" si="30"/>
        <v>949624.32000000007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45">
      <c r="B26" s="26"/>
      <c r="H26" s="26"/>
      <c r="N26" s="26"/>
    </row>
    <row r="27" spans="1:31" s="49" customFormat="1" ht="34.200000000000003" hidden="1" customHeight="1" x14ac:dyDescent="0.45">
      <c r="A27" s="158" t="s">
        <v>60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59" t="s">
        <v>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54" t="s">
        <v>36</v>
      </c>
      <c r="B29" s="154"/>
      <c r="C29" s="154"/>
      <c r="D29" s="154"/>
      <c r="E29" s="154"/>
      <c r="F29" s="154"/>
      <c r="G29" s="154"/>
      <c r="H29" s="154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35" t="s">
        <v>10</v>
      </c>
      <c r="B31" s="140" t="s">
        <v>17</v>
      </c>
      <c r="C31" s="141"/>
      <c r="D31" s="141"/>
      <c r="E31" s="141"/>
      <c r="F31" s="142"/>
      <c r="G31" s="25"/>
      <c r="J31" s="146" t="s">
        <v>15</v>
      </c>
      <c r="K31" s="147"/>
      <c r="L31" s="140" t="s">
        <v>16</v>
      </c>
      <c r="M31" s="141"/>
      <c r="N31" s="141"/>
      <c r="O31" s="141"/>
      <c r="P31" s="142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36"/>
      <c r="B32" s="155"/>
      <c r="C32" s="156"/>
      <c r="D32" s="156"/>
      <c r="E32" s="156"/>
      <c r="F32" s="157"/>
      <c r="G32" s="25"/>
      <c r="J32" s="148"/>
      <c r="K32" s="149"/>
      <c r="L32" s="143"/>
      <c r="M32" s="144"/>
      <c r="N32" s="144"/>
      <c r="O32" s="144"/>
      <c r="P32" s="14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7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50"/>
      <c r="K33" s="151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45">
      <c r="A34" s="41" t="s">
        <v>25</v>
      </c>
      <c r="B34" s="9">
        <f t="shared" ref="B34:B42" si="31">B13+G13+L13+Q13+AA13+V13</f>
        <v>36</v>
      </c>
      <c r="C34" s="8">
        <f t="shared" ref="C34:C45" si="32">IF(B34,B34/$B$46,"")</f>
        <v>1.7408123791102514E-2</v>
      </c>
      <c r="D34" s="10">
        <f t="shared" ref="D34:D42" si="33">D13+I13+N13+S13+AC13+X13</f>
        <v>1585766.1400000001</v>
      </c>
      <c r="E34" s="11">
        <f t="shared" ref="E34:E42" si="34">E13+J13+O13+T13+AD13+Y13</f>
        <v>1918777.02</v>
      </c>
      <c r="F34" s="21">
        <f t="shared" ref="F34:F42" si="35">IF(E34,E34/$E$46,"")</f>
        <v>0.52304271449444562</v>
      </c>
      <c r="J34" s="115" t="s">
        <v>3</v>
      </c>
      <c r="K34" s="116"/>
      <c r="L34" s="58">
        <f>B25</f>
        <v>2</v>
      </c>
      <c r="M34" s="8">
        <f t="shared" ref="M34:M39" si="36">IF(L34,L34/$L$40,"")</f>
        <v>9.6711798839458415E-4</v>
      </c>
      <c r="N34" s="59">
        <f>D25</f>
        <v>95688.16</v>
      </c>
      <c r="O34" s="59">
        <f>E25</f>
        <v>115782.67</v>
      </c>
      <c r="P34" s="60">
        <f t="shared" ref="P34:P39" si="37">IF(O34,O34/$O$40,"")</f>
        <v>3.1561396335784038E-2</v>
      </c>
    </row>
    <row r="35" spans="1:33" s="25" customFormat="1" ht="29.95" customHeight="1" x14ac:dyDescent="0.4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11" t="s">
        <v>1</v>
      </c>
      <c r="K35" s="112"/>
      <c r="L35" s="61">
        <f>G25</f>
        <v>1240</v>
      </c>
      <c r="M35" s="8">
        <f t="shared" si="36"/>
        <v>0.59961315280464211</v>
      </c>
      <c r="N35" s="62">
        <f>I25</f>
        <v>2201363.9499999997</v>
      </c>
      <c r="O35" s="62">
        <f>J25</f>
        <v>2603083.11</v>
      </c>
      <c r="P35" s="60">
        <f t="shared" si="37"/>
        <v>0.70957888369386635</v>
      </c>
    </row>
    <row r="36" spans="1:33" ht="29.95" customHeight="1" x14ac:dyDescent="0.45">
      <c r="A36" s="43" t="s">
        <v>19</v>
      </c>
      <c r="B36" s="12">
        <f t="shared" si="31"/>
        <v>4</v>
      </c>
      <c r="C36" s="8">
        <f t="shared" si="32"/>
        <v>1.9342359767891683E-3</v>
      </c>
      <c r="D36" s="13">
        <f t="shared" si="33"/>
        <v>59622.03</v>
      </c>
      <c r="E36" s="14">
        <f t="shared" si="34"/>
        <v>72142.66</v>
      </c>
      <c r="F36" s="21">
        <f t="shared" si="35"/>
        <v>1.9665491260287171E-2</v>
      </c>
      <c r="G36" s="25"/>
      <c r="J36" s="111" t="s">
        <v>2</v>
      </c>
      <c r="K36" s="112"/>
      <c r="L36" s="61">
        <f>L25</f>
        <v>826</v>
      </c>
      <c r="M36" s="8">
        <f t="shared" si="36"/>
        <v>0.39941972920696323</v>
      </c>
      <c r="N36" s="62">
        <f>N25</f>
        <v>784813.4800000001</v>
      </c>
      <c r="O36" s="62">
        <f>O25</f>
        <v>949624.32000000007</v>
      </c>
      <c r="P36" s="60">
        <f t="shared" si="37"/>
        <v>0.25885971997034968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4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11" t="s">
        <v>34</v>
      </c>
      <c r="K37" s="112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11" t="s">
        <v>5</v>
      </c>
      <c r="K38" s="112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45">
      <c r="A39" s="44" t="s">
        <v>33</v>
      </c>
      <c r="B39" s="15">
        <f t="shared" si="31"/>
        <v>3</v>
      </c>
      <c r="C39" s="8">
        <f t="shared" si="32"/>
        <v>1.4506769825918763E-3</v>
      </c>
      <c r="D39" s="13">
        <f t="shared" si="33"/>
        <v>75545.45</v>
      </c>
      <c r="E39" s="22">
        <f t="shared" si="34"/>
        <v>91410</v>
      </c>
      <c r="F39" s="21">
        <f t="shared" si="35"/>
        <v>2.4917608473306228E-2</v>
      </c>
      <c r="G39" s="25"/>
      <c r="J39" s="111" t="s">
        <v>4</v>
      </c>
      <c r="K39" s="112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5">
      <c r="A40" s="44" t="s">
        <v>28</v>
      </c>
      <c r="B40" s="12">
        <f t="shared" si="31"/>
        <v>256</v>
      </c>
      <c r="C40" s="8">
        <f t="shared" si="32"/>
        <v>0.12379110251450677</v>
      </c>
      <c r="D40" s="13">
        <f t="shared" si="33"/>
        <v>66711.37</v>
      </c>
      <c r="E40" s="23">
        <f t="shared" si="34"/>
        <v>80720.759999999995</v>
      </c>
      <c r="F40" s="21">
        <f t="shared" si="35"/>
        <v>2.2003810232444132E-2</v>
      </c>
      <c r="G40" s="25"/>
      <c r="J40" s="113" t="s">
        <v>0</v>
      </c>
      <c r="K40" s="114"/>
      <c r="L40" s="84">
        <f>SUM(L34:L39)</f>
        <v>2068</v>
      </c>
      <c r="M40" s="17">
        <f>SUM(M34:M39)</f>
        <v>0.99999999999999989</v>
      </c>
      <c r="N40" s="85">
        <f>SUM(N34:N39)</f>
        <v>3081865.59</v>
      </c>
      <c r="O40" s="86">
        <f>SUM(O34:O39)</f>
        <v>3668490.0999999996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45">
      <c r="A41" s="45" t="s">
        <v>29</v>
      </c>
      <c r="B41" s="12">
        <f t="shared" si="31"/>
        <v>1769</v>
      </c>
      <c r="C41" s="8">
        <f t="shared" si="32"/>
        <v>0.85541586073500964</v>
      </c>
      <c r="D41" s="13">
        <f t="shared" si="33"/>
        <v>1294220.5999999999</v>
      </c>
      <c r="E41" s="23">
        <f t="shared" si="34"/>
        <v>1505439.66</v>
      </c>
      <c r="F41" s="21">
        <f t="shared" si="35"/>
        <v>0.41037037553951694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4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4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5">
      <c r="A46" s="65" t="s">
        <v>0</v>
      </c>
      <c r="B46" s="16">
        <f>SUM(B34:B45)</f>
        <v>2068</v>
      </c>
      <c r="C46" s="17">
        <f>SUM(C34:C45)</f>
        <v>1</v>
      </c>
      <c r="D46" s="18">
        <f>SUM(D34:D45)</f>
        <v>3081865.59</v>
      </c>
      <c r="E46" s="18">
        <f>SUM(E34:E45)</f>
        <v>3668490.0999999996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4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45">
      <c r="B48" s="26"/>
      <c r="H48" s="26"/>
      <c r="N48" s="26"/>
    </row>
    <row r="49" spans="2:14" s="25" customFormat="1" ht="14.25" x14ac:dyDescent="0.45">
      <c r="B49" s="26"/>
      <c r="H49" s="26"/>
      <c r="N49" s="26"/>
    </row>
    <row r="50" spans="2:14" s="25" customFormat="1" ht="14.25" x14ac:dyDescent="0.45">
      <c r="B50" s="26"/>
      <c r="H50" s="26"/>
      <c r="N50" s="26"/>
    </row>
    <row r="51" spans="2:14" s="25" customFormat="1" ht="14.25" x14ac:dyDescent="0.45">
      <c r="B51" s="26"/>
      <c r="H51" s="26"/>
      <c r="N51" s="26"/>
    </row>
    <row r="52" spans="2:14" s="25" customFormat="1" ht="14.25" x14ac:dyDescent="0.45">
      <c r="B52" s="26"/>
      <c r="H52" s="26"/>
      <c r="N52" s="26"/>
    </row>
    <row r="53" spans="2:14" s="25" customFormat="1" ht="14.25" x14ac:dyDescent="0.45">
      <c r="B53" s="26"/>
      <c r="H53" s="26"/>
      <c r="N53" s="26"/>
    </row>
    <row r="54" spans="2:14" s="25" customFormat="1" ht="14.25" x14ac:dyDescent="0.45">
      <c r="B54" s="26"/>
      <c r="H54" s="26"/>
      <c r="N54" s="26"/>
    </row>
    <row r="55" spans="2:14" s="25" customFormat="1" ht="14.25" x14ac:dyDescent="0.45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25" zoomScale="90" zoomScaleNormal="90" workbookViewId="0">
      <selection activeCell="C9" sqref="C9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77734375" style="27" customWidth="1"/>
    <col min="4" max="4" width="19.1093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21875" style="27" customWidth="1"/>
    <col min="10" max="10" width="20" style="27" customWidth="1"/>
    <col min="11" max="11" width="11.44140625" style="27" customWidth="1"/>
    <col min="12" max="12" width="11.77734375" style="27" customWidth="1"/>
    <col min="13" max="13" width="10.77734375" style="27" customWidth="1"/>
    <col min="14" max="14" width="20.109375" style="63" customWidth="1"/>
    <col min="15" max="15" width="19.777343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777343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45">
      <c r="A8" s="30" t="s">
        <v>11</v>
      </c>
      <c r="B8" s="94" t="str">
        <f>'CONTRACTACIO 1r TR 2020'!B8</f>
        <v xml:space="preserve">BARCELONA ACTIVA SAU SPM 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5">
      <c r="A10" s="25"/>
      <c r="B10" s="160" t="s">
        <v>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2"/>
    </row>
    <row r="11" spans="1:31" ht="29.95" customHeight="1" thickBot="1" x14ac:dyDescent="0.35">
      <c r="A11" s="163" t="s">
        <v>10</v>
      </c>
      <c r="B11" s="120" t="s">
        <v>3</v>
      </c>
      <c r="C11" s="121"/>
      <c r="D11" s="121"/>
      <c r="E11" s="121"/>
      <c r="F11" s="122"/>
      <c r="G11" s="123" t="s">
        <v>1</v>
      </c>
      <c r="H11" s="124"/>
      <c r="I11" s="124"/>
      <c r="J11" s="124"/>
      <c r="K11" s="125"/>
      <c r="L11" s="138" t="s">
        <v>2</v>
      </c>
      <c r="M11" s="139"/>
      <c r="N11" s="139"/>
      <c r="O11" s="139"/>
      <c r="P11" s="139"/>
      <c r="Q11" s="126" t="s">
        <v>34</v>
      </c>
      <c r="R11" s="127"/>
      <c r="S11" s="127"/>
      <c r="T11" s="127"/>
      <c r="U11" s="128"/>
      <c r="V11" s="129" t="s">
        <v>4</v>
      </c>
      <c r="W11" s="130"/>
      <c r="X11" s="130"/>
      <c r="Y11" s="130"/>
      <c r="Z11" s="131"/>
      <c r="AA11" s="132" t="s">
        <v>5</v>
      </c>
      <c r="AB11" s="133"/>
      <c r="AC11" s="133"/>
      <c r="AD11" s="133"/>
      <c r="AE11" s="134"/>
    </row>
    <row r="12" spans="1:31" ht="38.950000000000003" customHeight="1" thickBot="1" x14ac:dyDescent="0.35">
      <c r="A12" s="164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45">
      <c r="A13" s="41" t="s">
        <v>25</v>
      </c>
      <c r="B13" s="9">
        <f>'CONTRACTACIO 1r TR 2020'!B13+'CONTRACTACIO 2n TR 2020'!B13+'CONTRACTACIO 3r TR 2020'!B13+'CONTRACTACIO 4t TR 2020'!B13</f>
        <v>2</v>
      </c>
      <c r="C13" s="20">
        <f t="shared" ref="C13:C24" si="0">IF(B13,B13/$B$25,"")</f>
        <v>0.4</v>
      </c>
      <c r="D13" s="10">
        <f>'CONTRACTACIO 1r TR 2020'!D13+'CONTRACTACIO 2n TR 2020'!D13+'CONTRACTACIO 3r TR 2020'!D13+'CONTRACTACIO 4t TR 2020'!D13</f>
        <v>95688.16</v>
      </c>
      <c r="E13" s="10">
        <f>'CONTRACTACIO 1r TR 2020'!E13+'CONTRACTACIO 2n TR 2020'!E13+'CONTRACTACIO 3r TR 2020'!E13+'CONTRACTACIO 4t TR 2020'!E13</f>
        <v>115782.67</v>
      </c>
      <c r="F13" s="21">
        <f t="shared" ref="F13:F24" si="1">IF(E13,E13/$E$25,"")</f>
        <v>0.88851715140818044</v>
      </c>
      <c r="G13" s="9">
        <f>'CONTRACTACIO 1r TR 2020'!G13+'CONTRACTACIO 2n TR 2020'!G13+'CONTRACTACIO 3r TR 2020'!G13+'CONTRACTACIO 4t TR 2020'!G13</f>
        <v>142</v>
      </c>
      <c r="H13" s="20">
        <f t="shared" ref="H13:H24" si="2">IF(G13,G13/$G$25,"")</f>
        <v>4.6973205425074431E-2</v>
      </c>
      <c r="I13" s="10">
        <f>'CONTRACTACIO 1r TR 2020'!I13+'CONTRACTACIO 2n TR 2020'!I13+'CONTRACTACIO 3r TR 2020'!I13+'CONTRACTACIO 4t TR 2020'!I13</f>
        <v>4522605.9799999995</v>
      </c>
      <c r="J13" s="10">
        <f>'CONTRACTACIO 1r TR 2020'!J13+'CONTRACTACIO 2n TR 2020'!J13+'CONTRACTACIO 3r TR 2020'!J13+'CONTRACTACIO 4t TR 2020'!J13</f>
        <v>5472353.2400000002</v>
      </c>
      <c r="K13" s="21">
        <f t="shared" ref="K13:K24" si="3">IF(J13,J13/$J$25,"")</f>
        <v>0.58187151945904547</v>
      </c>
      <c r="L13" s="9">
        <f>'CONTRACTACIO 1r TR 2020'!L13+'CONTRACTACIO 2n TR 2020'!L13+'CONTRACTACIO 3r TR 2020'!L13+'CONTRACTACIO 4t TR 2020'!L13</f>
        <v>16</v>
      </c>
      <c r="M13" s="20">
        <f t="shared" ref="M13:M24" si="4">IF(L13,L13/$L$25,"")</f>
        <v>7.3563218390804595E-3</v>
      </c>
      <c r="N13" s="10">
        <f>'CONTRACTACIO 1r TR 2020'!N13+'CONTRACTACIO 2n TR 2020'!N13+'CONTRACTACIO 3r TR 2020'!N13+'CONTRACTACIO 4t TR 2020'!N13</f>
        <v>1494612.4</v>
      </c>
      <c r="O13" s="10">
        <f>'CONTRACTACIO 1r TR 2020'!O13+'CONTRACTACIO 2n TR 2020'!O13+'CONTRACTACIO 3r TR 2020'!O13+'CONTRACTACIO 4t TR 2020'!O13</f>
        <v>1808481.01</v>
      </c>
      <c r="P13" s="21">
        <f t="shared" ref="P13:P24" si="5">IF(O13,O13/$O$25,"")</f>
        <v>0.81251848628134948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4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4</v>
      </c>
      <c r="M15" s="20">
        <f t="shared" si="4"/>
        <v>1.8390804597701149E-3</v>
      </c>
      <c r="N15" s="13">
        <f>'CONTRACTACIO 1r TR 2020'!N15+'CONTRACTACIO 2n TR 2020'!N15+'CONTRACTACIO 3r TR 2020'!N15+'CONTRACTACIO 4t TR 2020'!N15</f>
        <v>59622.03</v>
      </c>
      <c r="O15" s="13">
        <f>'CONTRACTACIO 1r TR 2020'!O15+'CONTRACTACIO 2n TR 2020'!O15+'CONTRACTACIO 3r TR 2020'!O15+'CONTRACTACIO 4t TR 2020'!O15</f>
        <v>72142.66</v>
      </c>
      <c r="P15" s="21">
        <f t="shared" si="5"/>
        <v>3.2412419359332985E-2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4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6</v>
      </c>
      <c r="H18" s="20">
        <f t="shared" si="2"/>
        <v>1.9847833278200462E-3</v>
      </c>
      <c r="I18" s="13">
        <f>'CONTRACTACIO 1r TR 2020'!I18+'CONTRACTACIO 2n TR 2020'!I18+'CONTRACTACIO 3r TR 2020'!I18+'CONTRACTACIO 4t TR 2020'!I18</f>
        <v>295553.34000000003</v>
      </c>
      <c r="J18" s="13">
        <f>'CONTRACTACIO 1r TR 2020'!J18+'CONTRACTACIO 2n TR 2020'!J18+'CONTRACTACIO 3r TR 2020'!J18+'CONTRACTACIO 4t TR 2020'!J18</f>
        <v>357619.55</v>
      </c>
      <c r="K18" s="21">
        <f t="shared" si="3"/>
        <v>3.8025438384668327E-2</v>
      </c>
      <c r="L18" s="9">
        <f>'CONTRACTACIO 1r TR 2020'!L18+'CONTRACTACIO 2n TR 2020'!L18+'CONTRACTACIO 3r TR 2020'!L18+'CONTRACTACIO 4t TR 2020'!L18</f>
        <v>2</v>
      </c>
      <c r="M18" s="20">
        <f t="shared" si="4"/>
        <v>9.1954022988505744E-4</v>
      </c>
      <c r="N18" s="13">
        <f>'CONTRACTACIO 1r TR 2020'!N18+'CONTRACTACIO 2n TR 2020'!N18+'CONTRACTACIO 3r TR 2020'!N18+'CONTRACTACIO 4t TR 2020'!N18</f>
        <v>24472</v>
      </c>
      <c r="O18" s="13">
        <f>'CONTRACTACIO 1r TR 2020'!O18+'CONTRACTACIO 2n TR 2020'!O18+'CONTRACTACIO 3r TR 2020'!O18+'CONTRACTACIO 4t TR 2020'!O18</f>
        <v>29611.119999999999</v>
      </c>
      <c r="P18" s="21">
        <f t="shared" si="5"/>
        <v>1.3303751748820073E-2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4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81</v>
      </c>
      <c r="H19" s="20">
        <f t="shared" si="2"/>
        <v>2.6794574925570625E-2</v>
      </c>
      <c r="I19" s="13">
        <f>'CONTRACTACIO 1r TR 2020'!I19+'CONTRACTACIO 2n TR 2020'!I19+'CONTRACTACIO 3r TR 2020'!I19+'CONTRACTACIO 4t TR 2020'!I19</f>
        <v>34156.396942148756</v>
      </c>
      <c r="J19" s="13">
        <f>'CONTRACTACIO 1r TR 2020'!J19+'CONTRACTACIO 2n TR 2020'!J19+'CONTRACTACIO 3r TR 2020'!J19+'CONTRACTACIO 4t TR 2020'!J19</f>
        <v>41329.24</v>
      </c>
      <c r="K19" s="21">
        <f t="shared" si="3"/>
        <v>4.3945093860365556E-3</v>
      </c>
      <c r="L19" s="9">
        <f>'CONTRACTACIO 1r TR 2020'!L19+'CONTRACTACIO 2n TR 2020'!L19+'CONTRACTACIO 3r TR 2020'!L19+'CONTRACTACIO 4t TR 2020'!L19</f>
        <v>935</v>
      </c>
      <c r="M19" s="20">
        <f t="shared" si="4"/>
        <v>0.42988505747126438</v>
      </c>
      <c r="N19" s="13">
        <f>'CONTRACTACIO 1r TR 2020'!N19+'CONTRACTACIO 2n TR 2020'!N19+'CONTRACTACIO 3r TR 2020'!N19+'CONTRACTACIO 4t TR 2020'!N19</f>
        <v>69136.855454545454</v>
      </c>
      <c r="O19" s="13">
        <f>'CONTRACTACIO 1r TR 2020'!O19+'CONTRACTACIO 2n TR 2020'!O19+'CONTRACTACIO 3r TR 2020'!O19+'CONTRACTACIO 4t TR 2020'!O19</f>
        <v>83655.59</v>
      </c>
      <c r="P19" s="21">
        <f t="shared" si="5"/>
        <v>3.7584974893252097E-2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45">
      <c r="A20" s="45" t="s">
        <v>29</v>
      </c>
      <c r="B20" s="9">
        <f>'CONTRACTACIO 1r TR 2020'!B20+'CONTRACTACIO 2n TR 2020'!B20+'CONTRACTACIO 3r TR 2020'!B20+'CONTRACTACIO 4t TR 2020'!B20</f>
        <v>3</v>
      </c>
      <c r="C20" s="20">
        <f t="shared" si="0"/>
        <v>0.6</v>
      </c>
      <c r="D20" s="13">
        <f>'CONTRACTACIO 1r TR 2020'!D20+'CONTRACTACIO 2n TR 2020'!D20+'CONTRACTACIO 3r TR 2020'!D20+'CONTRACTACIO 4t TR 2020'!D20</f>
        <v>12006.06</v>
      </c>
      <c r="E20" s="13">
        <f>'CONTRACTACIO 1r TR 2020'!E20+'CONTRACTACIO 2n TR 2020'!E20+'CONTRACTACIO 3r TR 2020'!E20+'CONTRACTACIO 4t TR 2020'!E20</f>
        <v>14527.33</v>
      </c>
      <c r="F20" s="21">
        <f t="shared" si="1"/>
        <v>0.11148284859181951</v>
      </c>
      <c r="G20" s="9">
        <f>'CONTRACTACIO 1r TR 2020'!G20+'CONTRACTACIO 2n TR 2020'!G20+'CONTRACTACIO 3r TR 2020'!G20+'CONTRACTACIO 4t TR 2020'!G20</f>
        <v>2794</v>
      </c>
      <c r="H20" s="20">
        <f t="shared" si="2"/>
        <v>0.92424743632153494</v>
      </c>
      <c r="I20" s="13">
        <f>'CONTRACTACIO 1r TR 2020'!I20+'CONTRACTACIO 2n TR 2020'!I20+'CONTRACTACIO 3r TR 2020'!I20+'CONTRACTACIO 4t TR 2020'!I20</f>
        <v>3084347.2199999997</v>
      </c>
      <c r="J20" s="13">
        <f>'CONTRACTACIO 1r TR 2020'!J20+'CONTRACTACIO 2n TR 2020'!J20+'CONTRACTACIO 3r TR 2020'!J20+'CONTRACTACIO 4t TR 2020'!J20</f>
        <v>3533442.9299999997</v>
      </c>
      <c r="K20" s="21">
        <f t="shared" si="3"/>
        <v>0.37570853277024957</v>
      </c>
      <c r="L20" s="9">
        <f>'CONTRACTACIO 1r TR 2020'!L20+'CONTRACTACIO 2n TR 2020'!L20+'CONTRACTACIO 3r TR 2020'!L20+'CONTRACTACIO 4t TR 2020'!L20</f>
        <v>1218</v>
      </c>
      <c r="M20" s="20">
        <f t="shared" si="4"/>
        <v>0.56000000000000005</v>
      </c>
      <c r="N20" s="13">
        <f>'CONTRACTACIO 1r TR 2020'!N20+'CONTRACTACIO 2n TR 2020'!N20+'CONTRACTACIO 3r TR 2020'!N20+'CONTRACTACIO 4t TR 2020'!N20</f>
        <v>191637.82</v>
      </c>
      <c r="O20" s="13">
        <f>'CONTRACTACIO 1r TR 2020'!O20+'CONTRACTACIO 2n TR 2020'!O20+'CONTRACTACIO 3r TR 2020'!O20+'CONTRACTACIO 4t TR 2020'!O20</f>
        <v>231881.76</v>
      </c>
      <c r="P20" s="21">
        <f t="shared" si="5"/>
        <v>0.1041803677172453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4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4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5">
      <c r="A25" s="83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107694.22</v>
      </c>
      <c r="E25" s="18">
        <f t="shared" si="12"/>
        <v>130310</v>
      </c>
      <c r="F25" s="19">
        <f t="shared" si="12"/>
        <v>1</v>
      </c>
      <c r="G25" s="16">
        <f t="shared" si="12"/>
        <v>3023</v>
      </c>
      <c r="H25" s="17">
        <f t="shared" si="12"/>
        <v>1</v>
      </c>
      <c r="I25" s="18">
        <f t="shared" si="12"/>
        <v>7936662.936942148</v>
      </c>
      <c r="J25" s="18">
        <f t="shared" si="12"/>
        <v>9404744.9600000009</v>
      </c>
      <c r="K25" s="19">
        <f t="shared" si="12"/>
        <v>1</v>
      </c>
      <c r="L25" s="16">
        <f t="shared" si="12"/>
        <v>2175</v>
      </c>
      <c r="M25" s="17">
        <f t="shared" si="12"/>
        <v>1</v>
      </c>
      <c r="N25" s="18">
        <f t="shared" si="12"/>
        <v>1839481.1054545455</v>
      </c>
      <c r="O25" s="18">
        <f t="shared" si="12"/>
        <v>2225772.14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45">
      <c r="B26" s="26"/>
      <c r="H26" s="26"/>
      <c r="N26" s="26"/>
    </row>
    <row r="27" spans="1:31" s="49" customFormat="1" ht="34.200000000000003" hidden="1" customHeight="1" x14ac:dyDescent="0.45">
      <c r="A27" s="158" t="s">
        <v>59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59" t="s">
        <v>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54" t="s">
        <v>36</v>
      </c>
      <c r="B29" s="154"/>
      <c r="C29" s="154"/>
      <c r="D29" s="154"/>
      <c r="E29" s="154"/>
      <c r="F29" s="154"/>
      <c r="G29" s="154"/>
      <c r="H29" s="154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65" t="s">
        <v>10</v>
      </c>
      <c r="B31" s="168" t="s">
        <v>17</v>
      </c>
      <c r="C31" s="169"/>
      <c r="D31" s="169"/>
      <c r="E31" s="169"/>
      <c r="F31" s="170"/>
      <c r="G31" s="25"/>
      <c r="H31" s="55"/>
      <c r="I31" s="55"/>
      <c r="J31" s="174" t="s">
        <v>15</v>
      </c>
      <c r="K31" s="175"/>
      <c r="L31" s="168" t="s">
        <v>16</v>
      </c>
      <c r="M31" s="169"/>
      <c r="N31" s="169"/>
      <c r="O31" s="169"/>
      <c r="P31" s="170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66"/>
      <c r="B32" s="171"/>
      <c r="C32" s="172"/>
      <c r="D32" s="172"/>
      <c r="E32" s="172"/>
      <c r="F32" s="173"/>
      <c r="G32" s="25"/>
      <c r="J32" s="176"/>
      <c r="K32" s="177"/>
      <c r="L32" s="180"/>
      <c r="M32" s="181"/>
      <c r="N32" s="181"/>
      <c r="O32" s="181"/>
      <c r="P32" s="182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" customHeight="1" thickBot="1" x14ac:dyDescent="0.35">
      <c r="A33" s="167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8"/>
      <c r="K33" s="179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45">
      <c r="A34" s="41" t="s">
        <v>25</v>
      </c>
      <c r="B34" s="9">
        <f t="shared" ref="B34:B43" si="13">B13+G13+L13+Q13+V13+AA13</f>
        <v>160</v>
      </c>
      <c r="C34" s="8">
        <f t="shared" ref="C34:C40" si="14">IF(B34,B34/$B$46,"")</f>
        <v>3.075148952527388E-2</v>
      </c>
      <c r="D34" s="10">
        <f t="shared" ref="D34:D43" si="15">D13+I13+N13+S13+X13+AC13</f>
        <v>6112906.5399999991</v>
      </c>
      <c r="E34" s="11">
        <f t="shared" ref="E34:E43" si="16">E13+J13+O13+T13+Y13+AD13</f>
        <v>7396616.9199999999</v>
      </c>
      <c r="F34" s="21">
        <f t="shared" ref="F34:F40" si="17">IF(E34,E34/$E$46,"")</f>
        <v>0.62891979085382521</v>
      </c>
      <c r="J34" s="115" t="s">
        <v>3</v>
      </c>
      <c r="K34" s="116"/>
      <c r="L34" s="58">
        <f>B25</f>
        <v>5</v>
      </c>
      <c r="M34" s="8">
        <f t="shared" ref="M34:M39" si="18">IF(L34,L34/$L$40,"")</f>
        <v>9.6098404766480875E-4</v>
      </c>
      <c r="N34" s="59">
        <f>D25</f>
        <v>107694.22</v>
      </c>
      <c r="O34" s="59">
        <f>E25</f>
        <v>130310</v>
      </c>
      <c r="P34" s="60">
        <f t="shared" ref="P34:P39" si="19">IF(O34,O34/$O$40,"")</f>
        <v>1.1080003038221689E-2</v>
      </c>
    </row>
    <row r="35" spans="1:33" s="25" customFormat="1" ht="29.95" customHeight="1" x14ac:dyDescent="0.4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11" t="s">
        <v>1</v>
      </c>
      <c r="K35" s="112"/>
      <c r="L35" s="61">
        <f>G25</f>
        <v>3023</v>
      </c>
      <c r="M35" s="8">
        <f t="shared" si="18"/>
        <v>0.58101095521814339</v>
      </c>
      <c r="N35" s="62">
        <f>I25</f>
        <v>7936662.936942148</v>
      </c>
      <c r="O35" s="62">
        <f>J25</f>
        <v>9404744.9600000009</v>
      </c>
      <c r="P35" s="60">
        <f t="shared" si="19"/>
        <v>0.79966696900084511</v>
      </c>
    </row>
    <row r="36" spans="1:33" s="25" customFormat="1" ht="29.95" customHeight="1" x14ac:dyDescent="0.45">
      <c r="A36" s="43" t="s">
        <v>19</v>
      </c>
      <c r="B36" s="12">
        <f t="shared" si="13"/>
        <v>4</v>
      </c>
      <c r="C36" s="8">
        <f t="shared" si="14"/>
        <v>7.6878723813184697E-4</v>
      </c>
      <c r="D36" s="13">
        <f t="shared" si="15"/>
        <v>59622.03</v>
      </c>
      <c r="E36" s="14">
        <f t="shared" si="16"/>
        <v>72142.66</v>
      </c>
      <c r="F36" s="21">
        <f t="shared" si="17"/>
        <v>6.1341485072933357E-3</v>
      </c>
      <c r="J36" s="111" t="s">
        <v>2</v>
      </c>
      <c r="K36" s="112"/>
      <c r="L36" s="61">
        <f>L25</f>
        <v>2175</v>
      </c>
      <c r="M36" s="8">
        <f t="shared" si="18"/>
        <v>0.4180280607341918</v>
      </c>
      <c r="N36" s="62">
        <f>N25</f>
        <v>1839481.1054545455</v>
      </c>
      <c r="O36" s="62">
        <f>O25</f>
        <v>2225772.14</v>
      </c>
      <c r="P36" s="60">
        <f t="shared" si="19"/>
        <v>0.1892530279609331</v>
      </c>
    </row>
    <row r="37" spans="1:33" ht="29.95" customHeight="1" x14ac:dyDescent="0.4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11" t="s">
        <v>34</v>
      </c>
      <c r="K37" s="112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11" t="s">
        <v>5</v>
      </c>
      <c r="K38" s="112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45">
      <c r="A39" s="44" t="s">
        <v>33</v>
      </c>
      <c r="B39" s="15">
        <f t="shared" si="13"/>
        <v>8</v>
      </c>
      <c r="C39" s="8">
        <f t="shared" si="14"/>
        <v>1.5375744762636939E-3</v>
      </c>
      <c r="D39" s="13">
        <f t="shared" si="15"/>
        <v>320025.34000000003</v>
      </c>
      <c r="E39" s="22">
        <f t="shared" si="16"/>
        <v>387230.67</v>
      </c>
      <c r="F39" s="21">
        <f t="shared" si="17"/>
        <v>3.2925462359700876E-2</v>
      </c>
      <c r="G39" s="25"/>
      <c r="H39" s="25"/>
      <c r="I39" s="25"/>
      <c r="J39" s="111" t="s">
        <v>4</v>
      </c>
      <c r="K39" s="112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5">
      <c r="A40" s="44" t="s">
        <v>28</v>
      </c>
      <c r="B40" s="12">
        <f t="shared" si="13"/>
        <v>1016</v>
      </c>
      <c r="C40" s="8">
        <f t="shared" si="14"/>
        <v>0.19527195848548914</v>
      </c>
      <c r="D40" s="13">
        <f t="shared" si="15"/>
        <v>103293.25239669421</v>
      </c>
      <c r="E40" s="23">
        <f t="shared" si="16"/>
        <v>124984.82999999999</v>
      </c>
      <c r="F40" s="21">
        <f t="shared" si="17"/>
        <v>1.0627214305361227E-2</v>
      </c>
      <c r="G40" s="25"/>
      <c r="H40" s="25"/>
      <c r="I40" s="25"/>
      <c r="J40" s="113" t="s">
        <v>0</v>
      </c>
      <c r="K40" s="114"/>
      <c r="L40" s="84">
        <f>SUM(L34:L39)</f>
        <v>5203</v>
      </c>
      <c r="M40" s="17">
        <f>SUM(M34:M39)</f>
        <v>1</v>
      </c>
      <c r="N40" s="85">
        <f>SUM(N34:N39)</f>
        <v>9883838.2623966932</v>
      </c>
      <c r="O40" s="86">
        <f>SUM(O34:O39)</f>
        <v>11760827.100000001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45">
      <c r="A41" s="45" t="s">
        <v>29</v>
      </c>
      <c r="B41" s="12">
        <f t="shared" si="13"/>
        <v>4015</v>
      </c>
      <c r="C41" s="8">
        <f>IF(B41,B41/$B$46,"")</f>
        <v>0.77167019027484141</v>
      </c>
      <c r="D41" s="13">
        <f t="shared" si="15"/>
        <v>3287991.0999999996</v>
      </c>
      <c r="E41" s="23">
        <f t="shared" si="16"/>
        <v>3779852.0199999996</v>
      </c>
      <c r="F41" s="21">
        <f>IF(E41,E41/$E$46,"")</f>
        <v>0.32139338397381928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4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4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5">
      <c r="A46" s="65" t="s">
        <v>0</v>
      </c>
      <c r="B46" s="16">
        <f>SUM(B34:B45)</f>
        <v>5203</v>
      </c>
      <c r="C46" s="17">
        <f>SUM(C34:C45)</f>
        <v>1</v>
      </c>
      <c r="D46" s="18">
        <f>SUM(D34:D45)</f>
        <v>9883838.2623966932</v>
      </c>
      <c r="E46" s="18">
        <f>SUM(E34:E45)</f>
        <v>11760827.1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4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4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45">
      <c r="B49" s="26"/>
      <c r="H49" s="26"/>
      <c r="N49" s="26"/>
    </row>
    <row r="50" spans="2:14" s="25" customFormat="1" ht="14.25" x14ac:dyDescent="0.45">
      <c r="B50" s="26"/>
      <c r="H50" s="26"/>
      <c r="N50" s="26"/>
    </row>
    <row r="51" spans="2:14" s="25" customFormat="1" ht="14.25" x14ac:dyDescent="0.45">
      <c r="B51" s="26"/>
      <c r="H51" s="26"/>
      <c r="N51" s="26"/>
    </row>
    <row r="52" spans="2:14" s="25" customFormat="1" ht="14.25" x14ac:dyDescent="0.45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2020-09-28T09:37:54Z</cp:lastPrinted>
  <dcterms:created xsi:type="dcterms:W3CDTF">2016-02-03T12:33:15Z</dcterms:created>
  <dcterms:modified xsi:type="dcterms:W3CDTF">2021-06-01T14:55:06Z</dcterms:modified>
</cp:coreProperties>
</file>