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4" windowHeight="10695" tabRatio="700" firstSheet="2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52511"/>
</workbook>
</file>

<file path=xl/calcChain.xml><?xml version="1.0" encoding="utf-8"?>
<calcChain xmlns="http://schemas.openxmlformats.org/spreadsheetml/2006/main">
  <c r="O24" i="4" l="1"/>
  <c r="N24" i="4"/>
  <c r="L24" i="4"/>
  <c r="C13" i="1" l="1"/>
  <c r="F13" i="1"/>
  <c r="C14" i="1"/>
  <c r="F14" i="1"/>
  <c r="H14" i="1"/>
  <c r="K14" i="1"/>
  <c r="M14" i="1"/>
  <c r="C15" i="1"/>
  <c r="F15" i="1"/>
  <c r="M15" i="1"/>
  <c r="C16" i="1"/>
  <c r="F16" i="1"/>
  <c r="H16" i="1"/>
  <c r="M16" i="1"/>
  <c r="C17" i="1"/>
  <c r="F17" i="1"/>
  <c r="H17" i="1"/>
  <c r="K17" i="1"/>
  <c r="M17" i="1"/>
  <c r="P17" i="1"/>
  <c r="C18" i="1"/>
  <c r="F18" i="1"/>
  <c r="H18" i="1"/>
  <c r="K18" i="1"/>
  <c r="M18" i="1"/>
  <c r="P18" i="1"/>
  <c r="C19" i="1"/>
  <c r="F19" i="1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D44" i="7" l="1"/>
  <c r="E44" i="7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C20" i="1" s="1"/>
  <c r="B16" i="7"/>
  <c r="C16" i="7" s="1"/>
  <c r="D16" i="7"/>
  <c r="J24" i="7"/>
  <c r="E24" i="7"/>
  <c r="O24" i="7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Z16" i="7" s="1"/>
  <c r="AD16" i="7"/>
  <c r="AE16" i="7" s="1"/>
  <c r="J17" i="7"/>
  <c r="K17" i="7" s="1"/>
  <c r="O17" i="7"/>
  <c r="P17" i="7" s="1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R15" i="7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6" i="5"/>
  <c r="P17" i="5"/>
  <c r="M14" i="5"/>
  <c r="M16" i="5"/>
  <c r="M17" i="5"/>
  <c r="M18" i="5"/>
  <c r="M19" i="5"/>
  <c r="M21" i="5"/>
  <c r="K16" i="5"/>
  <c r="K17" i="5"/>
  <c r="H16" i="5"/>
  <c r="H17" i="5"/>
  <c r="H19" i="5"/>
  <c r="H21" i="5"/>
  <c r="F14" i="5"/>
  <c r="F15" i="5"/>
  <c r="F16" i="5"/>
  <c r="F17" i="5"/>
  <c r="F18" i="5"/>
  <c r="F19" i="5"/>
  <c r="C16" i="5"/>
  <c r="C17" i="5"/>
  <c r="C18" i="5"/>
  <c r="C19" i="5"/>
  <c r="C21" i="5"/>
  <c r="E45" i="4"/>
  <c r="E34" i="4"/>
  <c r="E35" i="4"/>
  <c r="E36" i="4"/>
  <c r="E37" i="4"/>
  <c r="F37" i="4" s="1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6" i="4"/>
  <c r="P17" i="4"/>
  <c r="N25" i="4"/>
  <c r="N36" i="4" s="1"/>
  <c r="L25" i="4"/>
  <c r="M19" i="4" s="1"/>
  <c r="M16" i="4"/>
  <c r="M17" i="4"/>
  <c r="M21" i="4"/>
  <c r="M24" i="4"/>
  <c r="J25" i="4"/>
  <c r="K16" i="4"/>
  <c r="K17" i="4"/>
  <c r="I25" i="4"/>
  <c r="N35" i="4" s="1"/>
  <c r="G25" i="4"/>
  <c r="H17" i="4" s="1"/>
  <c r="H16" i="4"/>
  <c r="H21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16" i="1" s="1"/>
  <c r="O25" i="1"/>
  <c r="P16" i="1" s="1"/>
  <c r="E25" i="1"/>
  <c r="F20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L25" i="1"/>
  <c r="M24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M21" i="1"/>
  <c r="H21" i="1"/>
  <c r="C24" i="1"/>
  <c r="C21" i="1"/>
  <c r="E45" i="1"/>
  <c r="E42" i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F21" i="1"/>
  <c r="P20" i="6" l="1"/>
  <c r="M15" i="6"/>
  <c r="M14" i="6"/>
  <c r="P20" i="5"/>
  <c r="M20" i="5"/>
  <c r="M15" i="5"/>
  <c r="C15" i="5"/>
  <c r="F13" i="5"/>
  <c r="P24" i="4"/>
  <c r="K24" i="1"/>
  <c r="M18" i="4"/>
  <c r="M15" i="4"/>
  <c r="O37" i="4"/>
  <c r="P19" i="1"/>
  <c r="P20" i="1"/>
  <c r="P14" i="1"/>
  <c r="P15" i="1"/>
  <c r="O36" i="1"/>
  <c r="P13" i="1"/>
  <c r="M20" i="1"/>
  <c r="M13" i="1"/>
  <c r="M19" i="1"/>
  <c r="K22" i="1"/>
  <c r="K19" i="1"/>
  <c r="K15" i="1"/>
  <c r="K13" i="1"/>
  <c r="K20" i="1"/>
  <c r="H22" i="1"/>
  <c r="H15" i="1"/>
  <c r="H19" i="1"/>
  <c r="H13" i="1"/>
  <c r="H20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O34" i="1"/>
  <c r="K21" i="1"/>
  <c r="H24" i="1"/>
  <c r="N40" i="1"/>
  <c r="L35" i="1"/>
  <c r="Z25" i="1"/>
  <c r="U25" i="1"/>
  <c r="B46" i="1"/>
  <c r="C36" i="1" s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5" i="1"/>
  <c r="B38" i="7"/>
  <c r="R17" i="7"/>
  <c r="D25" i="7"/>
  <c r="N34" i="7" s="1"/>
  <c r="G25" i="7"/>
  <c r="H22" i="7" s="1"/>
  <c r="C19" i="7" l="1"/>
  <c r="M25" i="5"/>
  <c r="U25" i="6"/>
  <c r="P24" i="7"/>
  <c r="M24" i="7"/>
  <c r="H17" i="7"/>
  <c r="M25" i="6"/>
  <c r="M25" i="1"/>
  <c r="F41" i="1"/>
  <c r="P16" i="7"/>
  <c r="F37" i="1"/>
  <c r="P25" i="1"/>
  <c r="K25" i="1"/>
  <c r="O40" i="5"/>
  <c r="P34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O34" i="7"/>
  <c r="F34" i="6"/>
  <c r="P38" i="6"/>
  <c r="F39" i="6"/>
  <c r="AB18" i="7"/>
  <c r="AB19" i="7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5" i="5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H15" i="7"/>
  <c r="H19" i="7"/>
  <c r="H16" i="7"/>
  <c r="H20" i="7"/>
  <c r="L35" i="7"/>
  <c r="H13" i="7"/>
  <c r="H14" i="7"/>
  <c r="H18" i="7"/>
  <c r="H24" i="7"/>
  <c r="P36" i="6" l="1"/>
  <c r="P34" i="6"/>
  <c r="P40" i="6" s="1"/>
  <c r="P36" i="5"/>
  <c r="P40" i="5" s="1"/>
  <c r="P36" i="1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<sst xmlns="http://schemas.openxmlformats.org/spreadsheetml/2006/main" count="465" uniqueCount="66">
  <si>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</si>
  <si>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</si>
  <si>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</si>
  <si>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</si>
  <si>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</si>
  <si>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</si>
  <si>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</si>
  <si>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</si>
  <si>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</si>
  <si>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</si>
  <si>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</si>
  <si>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</si>
  <si>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</si>
  <si>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</si>
  <si>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</si>
  <si>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</si>
  <si>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</si>
  <si>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</si>
  <si>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</si>
  <si>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</si>
  <si>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</si>
  <si>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</si>
  <si>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</si>
  <si>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</si>
  <si>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</si>
  <si>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</si>
  <si>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</si>
  <si>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</si>
  <si>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</si>
  <si>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</si>
  <si>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</si>
  <si>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</si>
  <si>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</si>
  <si>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</si>
  <si>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</si>
  <si>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</si>
  <si>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</si>
  <si>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</si>
  <si>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</si>
  <si>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</si>
  <si>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</si>
  <si>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</si>
  <si>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</si>
  <si>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</si>
  <si>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</si>
  <si>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</si>
  <si>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</si>
  <si>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</si>
  <si>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</si>
  <si>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</si>
  <si>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</si>
  <si>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</si>
  <si>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</si>
  <si>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</si>
  <si>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</si>
  <si>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</si>
  <si>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</si>
  <si>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</si>
  <si>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</si>
  <si>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</si>
  <si>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</si>
  <si>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</si>
  <si>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</si>
  <si>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</si>
  <si>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BARCELONA CICLE DE L'AIGUA, SA (BCASA)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</si>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</sst>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44" fontId="25" fillId="0" borderId="1" xfId="2" applyFont="1" applyBorder="1" applyAlignment="1">
      <alignment horizontal="right" vertical="center"/>
    </xf>
    <xf numFmtId="166" fontId="25" fillId="0" borderId="1" xfId="44" applyNumberFormat="1" applyFont="1" applyBorder="1" applyAlignment="1">
      <alignment horizontal="right" vertical="center"/>
    </xf>
    <xf numFmtId="4" fontId="43" fillId="0" borderId="1" xfId="44" applyNumberFormat="1" applyFont="1" applyBorder="1" applyAlignment="1">
      <alignment horizontal="right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166" fontId="25" fillId="0" borderId="2" xfId="44" applyNumberFormat="1" applyFont="1" applyBorder="1" applyAlignment="1">
      <alignment horizontal="right" vertical="center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0" fontId="50" fillId="2" borderId="2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18</c:v>
                </c:pt>
                <c:pt idx="7">
                  <c:v>263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3237561.72</c:v>
                </c:pt>
                <c:pt idx="1">
                  <c:v>398090.97</c:v>
                </c:pt>
                <c:pt idx="2">
                  <c:v>303066.52</c:v>
                </c:pt>
                <c:pt idx="3">
                  <c:v>0</c:v>
                </c:pt>
                <c:pt idx="4">
                  <c:v>0</c:v>
                </c:pt>
                <c:pt idx="5">
                  <c:v>205463.27000000002</c:v>
                </c:pt>
                <c:pt idx="6">
                  <c:v>73057.69</c:v>
                </c:pt>
                <c:pt idx="7">
                  <c:v>883210.5</c:v>
                </c:pt>
                <c:pt idx="8">
                  <c:v>0</c:v>
                </c:pt>
                <c:pt idx="9">
                  <c:v>0</c:v>
                </c:pt>
                <c:pt idx="10">
                  <c:v>79923.41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18</c:v>
                </c:pt>
                <c:pt idx="1">
                  <c:v>165</c:v>
                </c:pt>
                <c:pt idx="2">
                  <c:v>148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857008.27</c:v>
                </c:pt>
                <c:pt idx="1">
                  <c:v>639286.8899999999</c:v>
                </c:pt>
                <c:pt idx="2">
                  <c:v>3684078.9200000004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selection activeCell="I7" sqref="I7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103" t="s">
        <v>65</v>
      </c>
      <c r="J7" s="96">
        <v>44033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1.6666666666666666E-2</v>
      </c>
      <c r="I13" s="4">
        <v>22000</v>
      </c>
      <c r="J13" s="5">
        <v>26620</v>
      </c>
      <c r="K13" s="21">
        <f t="shared" ref="K13:K24" si="3">IF(J13,J13/$J$25,"")</f>
        <v>0.17102414164448132</v>
      </c>
      <c r="L13" s="1">
        <v>1</v>
      </c>
      <c r="M13" s="20">
        <f t="shared" ref="M13:M24" si="4">IF(L13,L13/$L$25,"")</f>
        <v>1.9230769230769232E-2</v>
      </c>
      <c r="N13" s="4">
        <v>1226471.3700000001</v>
      </c>
      <c r="O13" s="5">
        <v>1484030.36</v>
      </c>
      <c r="P13" s="21">
        <f t="shared" ref="P13:P24" si="5">IF(O13,O13/$O$25,"")</f>
        <v>0.92388389606817634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1.6666666666666666E-2</v>
      </c>
      <c r="I15" s="6">
        <v>4687</v>
      </c>
      <c r="J15" s="7">
        <v>5671.27</v>
      </c>
      <c r="K15" s="21">
        <f t="shared" si="3"/>
        <v>3.6435915994894728E-2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0"/>
      <c r="Y17" s="9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3.3333333333333333E-2</v>
      </c>
      <c r="I19" s="6">
        <v>3840</v>
      </c>
      <c r="J19" s="7">
        <v>4316.3999999999996</v>
      </c>
      <c r="K19" s="21">
        <f t="shared" si="3"/>
        <v>2.7731352554253907E-2</v>
      </c>
      <c r="L19" s="2">
        <v>2</v>
      </c>
      <c r="M19" s="20">
        <f t="shared" si="4"/>
        <v>3.8461538461538464E-2</v>
      </c>
      <c r="N19" s="6">
        <v>3556.36</v>
      </c>
      <c r="O19" s="7">
        <v>4303.2</v>
      </c>
      <c r="P19" s="21">
        <f t="shared" si="5"/>
        <v>2.6789594665439162E-3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1</v>
      </c>
      <c r="C20" s="67">
        <f t="shared" si="0"/>
        <v>1</v>
      </c>
      <c r="D20" s="70">
        <v>28513.05</v>
      </c>
      <c r="E20" s="71">
        <v>34500.79</v>
      </c>
      <c r="F20" s="21">
        <f t="shared" si="1"/>
        <v>1</v>
      </c>
      <c r="G20" s="69">
        <v>56</v>
      </c>
      <c r="H20" s="67">
        <f t="shared" si="2"/>
        <v>0.93333333333333335</v>
      </c>
      <c r="I20" s="70">
        <v>99002.66</v>
      </c>
      <c r="J20" s="71">
        <v>119042.87</v>
      </c>
      <c r="K20" s="68">
        <f t="shared" si="3"/>
        <v>0.76480858980637012</v>
      </c>
      <c r="L20" s="69">
        <v>41</v>
      </c>
      <c r="M20" s="67">
        <f t="shared" si="4"/>
        <v>0.78846153846153844</v>
      </c>
      <c r="N20" s="70">
        <v>56925.87</v>
      </c>
      <c r="O20" s="71">
        <v>68554.19</v>
      </c>
      <c r="P20" s="68">
        <f t="shared" si="5"/>
        <v>4.2678447730003316E-2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100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88"/>
      <c r="J21" s="8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89"/>
      <c r="Y21" s="89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88"/>
      <c r="J22" s="8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89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9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88"/>
      <c r="J23" s="8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89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102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>
        <v>8</v>
      </c>
      <c r="M24" s="67">
        <f t="shared" si="4"/>
        <v>0.15384615384615385</v>
      </c>
      <c r="N24" s="70">
        <v>40843.78</v>
      </c>
      <c r="O24" s="71">
        <v>49407.55</v>
      </c>
      <c r="P24" s="68">
        <f t="shared" si="5"/>
        <v>3.0758696735276508E-2</v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.049999999999997" customHeight="1" thickBot="1" x14ac:dyDescent="0.35">
      <c r="A25" s="83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28513.05</v>
      </c>
      <c r="E25" s="18">
        <f t="shared" si="12"/>
        <v>34500.79</v>
      </c>
      <c r="F25" s="19">
        <f t="shared" si="12"/>
        <v>1</v>
      </c>
      <c r="G25" s="16">
        <f t="shared" si="12"/>
        <v>60</v>
      </c>
      <c r="H25" s="17">
        <f t="shared" si="12"/>
        <v>1</v>
      </c>
      <c r="I25" s="18">
        <f t="shared" si="12"/>
        <v>129529.66</v>
      </c>
      <c r="J25" s="18">
        <f t="shared" si="12"/>
        <v>155650.53999999998</v>
      </c>
      <c r="K25" s="19">
        <f t="shared" si="12"/>
        <v>1</v>
      </c>
      <c r="L25" s="16">
        <f t="shared" si="12"/>
        <v>52</v>
      </c>
      <c r="M25" s="17">
        <f t="shared" si="12"/>
        <v>1</v>
      </c>
      <c r="N25" s="18">
        <f t="shared" si="12"/>
        <v>1327797.3800000004</v>
      </c>
      <c r="O25" s="18">
        <f t="shared" si="12"/>
        <v>1606295.3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27" t="s">
        <v>62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2</v>
      </c>
      <c r="C34" s="8">
        <f t="shared" ref="C34:C43" si="14">IF(B34,B34/$B$46,"")</f>
        <v>1.7699115044247787E-2</v>
      </c>
      <c r="D34" s="10">
        <f t="shared" ref="D34:D45" si="15">D13+I13+N13+S13+AC13+X13</f>
        <v>1248471.3700000001</v>
      </c>
      <c r="E34" s="11">
        <f t="shared" ref="E34:E45" si="16">E13+J13+O13+T13+AD13+Y13</f>
        <v>1510650.36</v>
      </c>
      <c r="F34" s="21">
        <f t="shared" ref="F34:F43" si="17">IF(E34,E34/$E$46,"")</f>
        <v>0.84091023622560934</v>
      </c>
      <c r="J34" s="151" t="s">
        <v>3</v>
      </c>
      <c r="K34" s="152"/>
      <c r="L34" s="58">
        <f>B25</f>
        <v>1</v>
      </c>
      <c r="M34" s="8">
        <f t="shared" ref="M34:M39" si="18">IF(L34,L34/$L$40,"")</f>
        <v>8.8495575221238937E-3</v>
      </c>
      <c r="N34" s="59">
        <f>D25</f>
        <v>28513.05</v>
      </c>
      <c r="O34" s="59">
        <f>E25</f>
        <v>34500.79</v>
      </c>
      <c r="P34" s="60">
        <f t="shared" ref="P34:P39" si="19">IF(O34,O34/$O$40,"")</f>
        <v>1.9205018075042952E-2</v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7" t="s">
        <v>1</v>
      </c>
      <c r="K35" s="148"/>
      <c r="L35" s="61">
        <f>G25</f>
        <v>60</v>
      </c>
      <c r="M35" s="8">
        <f t="shared" si="18"/>
        <v>0.53097345132743368</v>
      </c>
      <c r="N35" s="62">
        <f>I25</f>
        <v>129529.66</v>
      </c>
      <c r="O35" s="62">
        <f>J25</f>
        <v>155650.53999999998</v>
      </c>
      <c r="P35" s="60">
        <f t="shared" si="19"/>
        <v>8.6643564802144982E-2</v>
      </c>
    </row>
    <row r="36" spans="1:33" ht="29.95" customHeight="1" x14ac:dyDescent="0.3">
      <c r="A36" s="43" t="s">
        <v>19</v>
      </c>
      <c r="B36" s="12">
        <f t="shared" si="13"/>
        <v>1</v>
      </c>
      <c r="C36" s="8">
        <f t="shared" si="14"/>
        <v>8.8495575221238937E-3</v>
      </c>
      <c r="D36" s="13">
        <f t="shared" si="15"/>
        <v>4687</v>
      </c>
      <c r="E36" s="14">
        <f t="shared" si="16"/>
        <v>5671.27</v>
      </c>
      <c r="F36" s="21">
        <f t="shared" si="17"/>
        <v>3.1569376486291715E-3</v>
      </c>
      <c r="G36" s="25"/>
      <c r="J36" s="147" t="s">
        <v>2</v>
      </c>
      <c r="K36" s="148"/>
      <c r="L36" s="61">
        <f>L25</f>
        <v>52</v>
      </c>
      <c r="M36" s="8">
        <f t="shared" si="18"/>
        <v>0.46017699115044247</v>
      </c>
      <c r="N36" s="62">
        <f>N25</f>
        <v>1327797.3800000004</v>
      </c>
      <c r="O36" s="62">
        <f>O25</f>
        <v>1606295.3</v>
      </c>
      <c r="P36" s="60">
        <f t="shared" si="19"/>
        <v>0.89415141712281199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7" t="s">
        <v>5</v>
      </c>
      <c r="K38" s="148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7" t="s">
        <v>4</v>
      </c>
      <c r="K39" s="148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4</v>
      </c>
      <c r="C40" s="8">
        <f t="shared" si="14"/>
        <v>3.5398230088495575E-2</v>
      </c>
      <c r="D40" s="13">
        <f t="shared" si="15"/>
        <v>7396.3600000000006</v>
      </c>
      <c r="E40" s="23">
        <f t="shared" si="16"/>
        <v>8619.5999999999985</v>
      </c>
      <c r="F40" s="21">
        <f t="shared" si="17"/>
        <v>4.7981386455104415E-3</v>
      </c>
      <c r="G40" s="25"/>
      <c r="J40" s="149" t="s">
        <v>0</v>
      </c>
      <c r="K40" s="150"/>
      <c r="L40" s="84">
        <f>SUM(L34:L39)</f>
        <v>113</v>
      </c>
      <c r="M40" s="17">
        <f>SUM(M34:M39)</f>
        <v>1</v>
      </c>
      <c r="N40" s="85">
        <f>SUM(N34:N39)</f>
        <v>1485840.0900000003</v>
      </c>
      <c r="O40" s="86">
        <f>SUM(O34:O39)</f>
        <v>1796446.6300000001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98</v>
      </c>
      <c r="C41" s="8">
        <f t="shared" si="14"/>
        <v>0.86725663716814161</v>
      </c>
      <c r="D41" s="13">
        <f t="shared" si="15"/>
        <v>184441.58000000002</v>
      </c>
      <c r="E41" s="23">
        <f t="shared" si="16"/>
        <v>222097.85</v>
      </c>
      <c r="F41" s="21">
        <f t="shared" si="17"/>
        <v>0.12363175520555263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100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3"/>
      <c r="M43" s="51"/>
      <c r="N43" s="47"/>
      <c r="O43" s="47"/>
      <c r="P43" s="50"/>
      <c r="Q43" s="50"/>
      <c r="R43" s="93"/>
      <c r="S43" s="47"/>
      <c r="T43" s="47"/>
      <c r="U43" s="47"/>
      <c r="V43" s="50"/>
      <c r="W43" s="50"/>
      <c r="X43" s="93"/>
      <c r="Y43" s="49"/>
      <c r="Z43" s="49"/>
      <c r="AA43" s="49"/>
      <c r="AB43" s="49"/>
      <c r="AC43" s="50"/>
      <c r="AD43" s="50"/>
      <c r="AE43" s="93"/>
    </row>
    <row r="44" spans="1:33" s="54" customFormat="1" ht="29.95" customHeight="1" x14ac:dyDescent="0.3">
      <c r="A44" s="99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101"/>
      <c r="M44" s="51"/>
      <c r="N44" s="47"/>
      <c r="O44" s="47"/>
      <c r="P44" s="50"/>
      <c r="Q44" s="50"/>
      <c r="R44" s="101"/>
      <c r="S44" s="47"/>
      <c r="T44" s="47"/>
      <c r="U44" s="47"/>
      <c r="V44" s="50"/>
      <c r="W44" s="50"/>
      <c r="X44" s="101"/>
      <c r="Y44" s="49"/>
      <c r="Z44" s="49"/>
      <c r="AA44" s="49"/>
      <c r="AB44" s="49"/>
      <c r="AC44" s="50"/>
      <c r="AD44" s="50"/>
      <c r="AE44" s="101"/>
    </row>
    <row r="45" spans="1:33" s="54" customFormat="1" ht="29.95" customHeight="1" x14ac:dyDescent="0.3">
      <c r="A45" s="102" t="s">
        <v>63</v>
      </c>
      <c r="B45" s="12">
        <f t="shared" si="13"/>
        <v>8</v>
      </c>
      <c r="C45" s="8">
        <f t="shared" ref="C45" si="22">IF(B45,B45/$B$46,"")</f>
        <v>7.0796460176991149E-2</v>
      </c>
      <c r="D45" s="13">
        <f t="shared" si="15"/>
        <v>40843.78</v>
      </c>
      <c r="E45" s="14">
        <f t="shared" si="16"/>
        <v>49407.55</v>
      </c>
      <c r="F45" s="21">
        <f t="shared" ref="F45" si="23">IF(E45,E45/$E$46,"")</f>
        <v>2.75029322746983E-2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113</v>
      </c>
      <c r="C46" s="17">
        <f>SUM(C34:C45)</f>
        <v>1</v>
      </c>
      <c r="D46" s="18">
        <f>SUM(D34:D45)</f>
        <v>1485840.0900000003</v>
      </c>
      <c r="E46" s="18">
        <f>SUM(E34:E45)</f>
        <v>1796446.6300000004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5" t="s">
        <v>52</v>
      </c>
      <c r="J7" s="96">
        <v>44033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8" t="str">
        <f>'CONTRACTACIO 1r TR 2020'!B8</f>
        <v>BARCELONA CICLE DE L'AIGUA, SA (BCASA)</v>
      </c>
      <c r="C8" s="75"/>
      <c r="D8" s="75"/>
      <c r="E8" s="75"/>
      <c r="F8" s="75"/>
      <c r="G8" s="76"/>
      <c r="H8" s="76"/>
      <c r="I8" s="76"/>
      <c r="J8" s="92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3.7037037037037035E-2</v>
      </c>
      <c r="I13" s="4">
        <v>22000</v>
      </c>
      <c r="J13" s="5">
        <v>26620</v>
      </c>
      <c r="K13" s="21">
        <f t="shared" ref="K13:K21" si="3">IF(J13,J13/$J$25,"")</f>
        <v>0.19399873441697146</v>
      </c>
      <c r="L13" s="1">
        <v>1</v>
      </c>
      <c r="M13" s="20">
        <f t="shared" ref="M13:M21" si="4">IF(L13,L13/$L$25,"")</f>
        <v>3.7037037037037035E-2</v>
      </c>
      <c r="N13" s="4">
        <v>1226471.3700000001</v>
      </c>
      <c r="O13" s="5">
        <v>1484030.36</v>
      </c>
      <c r="P13" s="21">
        <f t="shared" ref="P13:P21" si="5">IF(O13,O13/$O$25,"")</f>
        <v>0.84321666074760371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>
        <v>2</v>
      </c>
      <c r="C14" s="20">
        <f t="shared" si="0"/>
        <v>0.5</v>
      </c>
      <c r="D14" s="6">
        <v>40049.1</v>
      </c>
      <c r="E14" s="7">
        <v>48459.41</v>
      </c>
      <c r="F14" s="21">
        <f t="shared" si="1"/>
        <v>0.34522070101314889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0.25</v>
      </c>
      <c r="D15" s="6">
        <v>36199.800000000003</v>
      </c>
      <c r="E15" s="7">
        <v>43801.760000000002</v>
      </c>
      <c r="F15" s="21">
        <f t="shared" si="1"/>
        <v>0.3120399999259113</v>
      </c>
      <c r="G15" s="2">
        <v>1</v>
      </c>
      <c r="H15" s="20">
        <f t="shared" si="2"/>
        <v>3.7037037037037035E-2</v>
      </c>
      <c r="I15" s="6">
        <v>4687</v>
      </c>
      <c r="J15" s="7">
        <v>5671.27</v>
      </c>
      <c r="K15" s="21">
        <f t="shared" si="3"/>
        <v>4.1330548555106608E-2</v>
      </c>
      <c r="L15" s="2">
        <v>2</v>
      </c>
      <c r="M15" s="20">
        <f t="shared" si="4"/>
        <v>7.407407407407407E-2</v>
      </c>
      <c r="N15" s="6">
        <v>25507.47</v>
      </c>
      <c r="O15" s="7">
        <v>30864.04</v>
      </c>
      <c r="P15" s="21">
        <f t="shared" si="5"/>
        <v>1.7536752244058179E-2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3.7037037037037035E-2</v>
      </c>
      <c r="I18" s="70">
        <v>25139.4</v>
      </c>
      <c r="J18" s="71">
        <v>30418.67</v>
      </c>
      <c r="K18" s="68">
        <f t="shared" si="3"/>
        <v>0.22168232466744919</v>
      </c>
      <c r="L18" s="72">
        <v>2</v>
      </c>
      <c r="M18" s="67">
        <f t="shared" si="4"/>
        <v>7.407407407407407E-2</v>
      </c>
      <c r="N18" s="70">
        <v>144664.95999999999</v>
      </c>
      <c r="O18" s="71">
        <v>175044.6</v>
      </c>
      <c r="P18" s="68">
        <f t="shared" si="5"/>
        <v>9.9459234172203856E-2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3.7037037037037035E-2</v>
      </c>
      <c r="I19" s="6">
        <v>91.64</v>
      </c>
      <c r="J19" s="7">
        <v>110.88</v>
      </c>
      <c r="K19" s="21">
        <f t="shared" si="3"/>
        <v>8.0806084418308778E-4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1</v>
      </c>
      <c r="C20" s="67">
        <f t="shared" si="0"/>
        <v>0.25</v>
      </c>
      <c r="D20" s="70">
        <v>39761.230000000003</v>
      </c>
      <c r="E20" s="71">
        <v>48111.09</v>
      </c>
      <c r="F20" s="21">
        <f t="shared" si="1"/>
        <v>0.34273929906093975</v>
      </c>
      <c r="G20" s="69">
        <v>23</v>
      </c>
      <c r="H20" s="67">
        <f t="shared" si="2"/>
        <v>0.85185185185185186</v>
      </c>
      <c r="I20" s="70">
        <v>62426.23</v>
      </c>
      <c r="J20" s="71">
        <v>74396.570000000007</v>
      </c>
      <c r="K20" s="21">
        <f t="shared" si="3"/>
        <v>0.54218033151628964</v>
      </c>
      <c r="L20" s="69">
        <v>13</v>
      </c>
      <c r="M20" s="67">
        <f t="shared" si="4"/>
        <v>0.48148148148148145</v>
      </c>
      <c r="N20" s="70">
        <v>32651.59</v>
      </c>
      <c r="O20" s="71">
        <v>39508.42</v>
      </c>
      <c r="P20" s="68">
        <f t="shared" si="5"/>
        <v>2.2448434265060345E-2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9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102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>
        <f>9</f>
        <v>9</v>
      </c>
      <c r="M24" s="67">
        <f t="shared" ref="M24" si="25">IF(L24,L24/$L$25,"")</f>
        <v>0.33333333333333331</v>
      </c>
      <c r="N24" s="70">
        <f>25219.72</f>
        <v>25219.72</v>
      </c>
      <c r="O24" s="71">
        <f>30515.86</f>
        <v>30515.86</v>
      </c>
      <c r="P24" s="68">
        <f t="shared" ref="P24" si="26">IF(O24,O24/$O$25,"")</f>
        <v>1.7338918571073822E-2</v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32">SUM(B13:B24)</f>
        <v>4</v>
      </c>
      <c r="C25" s="17">
        <f t="shared" si="32"/>
        <v>1</v>
      </c>
      <c r="D25" s="18">
        <f t="shared" si="32"/>
        <v>116010.13</v>
      </c>
      <c r="E25" s="18">
        <f t="shared" si="32"/>
        <v>140372.26</v>
      </c>
      <c r="F25" s="19">
        <f t="shared" si="32"/>
        <v>1</v>
      </c>
      <c r="G25" s="16">
        <f t="shared" si="32"/>
        <v>27</v>
      </c>
      <c r="H25" s="17">
        <f t="shared" si="32"/>
        <v>1</v>
      </c>
      <c r="I25" s="18">
        <f t="shared" si="32"/>
        <v>114344.27</v>
      </c>
      <c r="J25" s="18">
        <f t="shared" si="32"/>
        <v>137217.39000000001</v>
      </c>
      <c r="K25" s="19">
        <f t="shared" si="32"/>
        <v>1</v>
      </c>
      <c r="L25" s="16">
        <f t="shared" si="32"/>
        <v>27</v>
      </c>
      <c r="M25" s="17">
        <f t="shared" si="32"/>
        <v>1</v>
      </c>
      <c r="N25" s="18">
        <f t="shared" si="32"/>
        <v>1454515.11</v>
      </c>
      <c r="O25" s="18">
        <f t="shared" si="32"/>
        <v>1759963.2800000003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12"/>
      <c r="C32" s="113"/>
      <c r="D32" s="113"/>
      <c r="E32" s="113"/>
      <c r="F32" s="114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33">B13+G13+L13+Q13+AA13+V13</f>
        <v>2</v>
      </c>
      <c r="C34" s="8">
        <f t="shared" ref="C34:C45" si="34">IF(B34,B34/$B$46,"")</f>
        <v>3.4482758620689655E-2</v>
      </c>
      <c r="D34" s="10">
        <f t="shared" ref="D34:D45" si="35">D13+I13+N13+S13+AC13+X13</f>
        <v>1248471.3700000001</v>
      </c>
      <c r="E34" s="11">
        <f t="shared" ref="E34:E45" si="36">E13+J13+O13+T13+AD13+Y13</f>
        <v>1510650.36</v>
      </c>
      <c r="F34" s="21">
        <f t="shared" ref="F34:F42" si="37">IF(E34,E34/$E$46,"")</f>
        <v>0.74140422943515871</v>
      </c>
      <c r="J34" s="151" t="s">
        <v>3</v>
      </c>
      <c r="K34" s="152"/>
      <c r="L34" s="58">
        <f>B25</f>
        <v>4</v>
      </c>
      <c r="M34" s="8">
        <f t="shared" ref="M34:M39" si="38">IF(L34,L34/$L$40,"")</f>
        <v>6.8965517241379309E-2</v>
      </c>
      <c r="N34" s="59">
        <f>D25</f>
        <v>116010.13</v>
      </c>
      <c r="O34" s="59">
        <f>E25</f>
        <v>140372.26</v>
      </c>
      <c r="P34" s="60">
        <f t="shared" ref="P34:P39" si="39">IF(O34,O34/$O$40,"")</f>
        <v>6.8892571050902712E-2</v>
      </c>
    </row>
    <row r="35" spans="1:33" s="25" customFormat="1" ht="29.95" customHeight="1" x14ac:dyDescent="0.3">
      <c r="A35" s="43" t="s">
        <v>18</v>
      </c>
      <c r="B35" s="12">
        <f t="shared" si="33"/>
        <v>2</v>
      </c>
      <c r="C35" s="8">
        <f t="shared" si="34"/>
        <v>3.4482758620689655E-2</v>
      </c>
      <c r="D35" s="13">
        <f t="shared" si="35"/>
        <v>40049.1</v>
      </c>
      <c r="E35" s="14">
        <f t="shared" si="36"/>
        <v>48459.41</v>
      </c>
      <c r="F35" s="21">
        <f t="shared" si="37"/>
        <v>2.3783141672790803E-2</v>
      </c>
      <c r="J35" s="147" t="s">
        <v>1</v>
      </c>
      <c r="K35" s="148"/>
      <c r="L35" s="61">
        <f>G25</f>
        <v>27</v>
      </c>
      <c r="M35" s="8">
        <f t="shared" si="38"/>
        <v>0.46551724137931033</v>
      </c>
      <c r="N35" s="62">
        <f>I25</f>
        <v>114344.27</v>
      </c>
      <c r="O35" s="62">
        <f>J25</f>
        <v>137217.39000000001</v>
      </c>
      <c r="P35" s="60">
        <f t="shared" si="39"/>
        <v>6.7344208820136031E-2</v>
      </c>
    </row>
    <row r="36" spans="1:33" ht="29.95" customHeight="1" x14ac:dyDescent="0.3">
      <c r="A36" s="43" t="s">
        <v>19</v>
      </c>
      <c r="B36" s="12">
        <f t="shared" si="33"/>
        <v>4</v>
      </c>
      <c r="C36" s="8">
        <f t="shared" si="34"/>
        <v>6.8965517241379309E-2</v>
      </c>
      <c r="D36" s="13">
        <f t="shared" si="35"/>
        <v>66394.27</v>
      </c>
      <c r="E36" s="14">
        <f t="shared" si="36"/>
        <v>80337.070000000007</v>
      </c>
      <c r="F36" s="21">
        <f t="shared" si="37"/>
        <v>3.9428212547096872E-2</v>
      </c>
      <c r="G36" s="25"/>
      <c r="J36" s="147" t="s">
        <v>2</v>
      </c>
      <c r="K36" s="148"/>
      <c r="L36" s="61">
        <f>L25</f>
        <v>27</v>
      </c>
      <c r="M36" s="8">
        <f t="shared" si="38"/>
        <v>0.46551724137931033</v>
      </c>
      <c r="N36" s="62">
        <f>N25</f>
        <v>1454515.11</v>
      </c>
      <c r="O36" s="62">
        <f>O25</f>
        <v>1759963.2800000003</v>
      </c>
      <c r="P36" s="60">
        <f t="shared" si="39"/>
        <v>0.86376322012896134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7" t="s">
        <v>34</v>
      </c>
      <c r="K37" s="148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7" t="s">
        <v>5</v>
      </c>
      <c r="K38" s="148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3"/>
        <v>3</v>
      </c>
      <c r="C39" s="8">
        <f t="shared" si="34"/>
        <v>5.1724137931034482E-2</v>
      </c>
      <c r="D39" s="13">
        <f t="shared" si="35"/>
        <v>169804.36</v>
      </c>
      <c r="E39" s="22">
        <f t="shared" si="36"/>
        <v>205463.27000000002</v>
      </c>
      <c r="F39" s="21">
        <f t="shared" si="37"/>
        <v>0.10083824914428112</v>
      </c>
      <c r="G39" s="25"/>
      <c r="J39" s="147" t="s">
        <v>4</v>
      </c>
      <c r="K39" s="148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3"/>
        <v>1</v>
      </c>
      <c r="C40" s="8">
        <f t="shared" si="34"/>
        <v>1.7241379310344827E-2</v>
      </c>
      <c r="D40" s="13">
        <f t="shared" si="35"/>
        <v>91.64</v>
      </c>
      <c r="E40" s="23">
        <f t="shared" si="36"/>
        <v>110.88</v>
      </c>
      <c r="F40" s="21">
        <f t="shared" si="37"/>
        <v>5.4418218230041263E-5</v>
      </c>
      <c r="G40" s="25"/>
      <c r="J40" s="149" t="s">
        <v>0</v>
      </c>
      <c r="K40" s="150"/>
      <c r="L40" s="84">
        <f>SUM(L34:L39)</f>
        <v>58</v>
      </c>
      <c r="M40" s="17">
        <f>SUM(M34:M39)</f>
        <v>1</v>
      </c>
      <c r="N40" s="85">
        <f>SUM(N34:N39)</f>
        <v>1684869.5100000002</v>
      </c>
      <c r="O40" s="86">
        <f>SUM(O34:O39)</f>
        <v>2037552.9300000002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3"/>
        <v>37</v>
      </c>
      <c r="C41" s="8">
        <f t="shared" si="34"/>
        <v>0.63793103448275867</v>
      </c>
      <c r="D41" s="13">
        <f t="shared" si="35"/>
        <v>134839.05000000002</v>
      </c>
      <c r="E41" s="23">
        <f t="shared" si="36"/>
        <v>162016.08000000002</v>
      </c>
      <c r="F41" s="21">
        <f t="shared" si="37"/>
        <v>7.951502884393781E-2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3"/>
      <c r="M43" s="51"/>
      <c r="N43" s="47"/>
      <c r="O43" s="47"/>
      <c r="P43" s="50"/>
      <c r="Q43" s="50"/>
      <c r="R43" s="93"/>
      <c r="S43" s="47"/>
      <c r="T43" s="47"/>
      <c r="U43" s="47"/>
      <c r="V43" s="50"/>
      <c r="W43" s="50"/>
      <c r="X43" s="93"/>
      <c r="Y43" s="49"/>
      <c r="Z43" s="49"/>
      <c r="AA43" s="49"/>
      <c r="AB43" s="49"/>
      <c r="AC43" s="50"/>
      <c r="AD43" s="50"/>
      <c r="AE43" s="93"/>
    </row>
    <row r="44" spans="1:33" s="54" customFormat="1" ht="29.95" customHeight="1" x14ac:dyDescent="0.3">
      <c r="A44" s="99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101"/>
      <c r="M44" s="51"/>
      <c r="N44" s="47"/>
      <c r="O44" s="47"/>
      <c r="P44" s="50"/>
      <c r="Q44" s="50"/>
      <c r="R44" s="101"/>
      <c r="S44" s="47"/>
      <c r="T44" s="47"/>
      <c r="U44" s="47"/>
      <c r="V44" s="50"/>
      <c r="W44" s="50"/>
      <c r="X44" s="101"/>
      <c r="Y44" s="49"/>
      <c r="Z44" s="49"/>
      <c r="AA44" s="49"/>
      <c r="AB44" s="49"/>
      <c r="AC44" s="50"/>
      <c r="AD44" s="50"/>
      <c r="AE44" s="101"/>
    </row>
    <row r="45" spans="1:33" s="54" customFormat="1" ht="29.95" customHeight="1" x14ac:dyDescent="0.3">
      <c r="A45" s="99" t="s">
        <v>63</v>
      </c>
      <c r="B45" s="12">
        <f t="shared" si="33"/>
        <v>9</v>
      </c>
      <c r="C45" s="8">
        <f t="shared" si="34"/>
        <v>0.15517241379310345</v>
      </c>
      <c r="D45" s="13">
        <f t="shared" si="35"/>
        <v>25219.72</v>
      </c>
      <c r="E45" s="14">
        <f t="shared" si="36"/>
        <v>30515.86</v>
      </c>
      <c r="F45" s="21">
        <f>IF(E45,E45/$E$46,"")</f>
        <v>1.4976720138504573E-2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58</v>
      </c>
      <c r="C46" s="17">
        <f>SUM(C34:C45)</f>
        <v>1</v>
      </c>
      <c r="D46" s="18">
        <f>SUM(D34:D45)</f>
        <v>1684869.51</v>
      </c>
      <c r="E46" s="18">
        <f>SUM(E34:E45)</f>
        <v>2037552.9300000002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5" zoomScale="85" zoomScaleNormal="85" workbookViewId="0">
      <selection activeCell="F40" sqref="F40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5" t="s">
        <v>52</v>
      </c>
      <c r="J7" s="96">
        <v>44119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8" t="str">
        <f>'CONTRACTACIO 1r TR 2020'!B8</f>
        <v>BARCELONA CICLE DE L'AIGUA, SA (BCASA)</v>
      </c>
      <c r="C8" s="75"/>
      <c r="D8" s="75"/>
      <c r="E8" s="75"/>
      <c r="F8" s="75"/>
      <c r="G8" s="76"/>
      <c r="H8" s="76"/>
      <c r="I8" s="76"/>
      <c r="J8" s="92"/>
      <c r="K8" s="76"/>
      <c r="L8" s="30"/>
      <c r="N8" s="26"/>
      <c r="R8" s="30"/>
      <c r="X8" s="30"/>
      <c r="AE8" s="30"/>
    </row>
    <row r="9" spans="1:31" ht="20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3" si="0">IF(B13,B13/$B$25,"")</f>
        <v>0.33333333333333331</v>
      </c>
      <c r="D13" s="4">
        <v>178728.1</v>
      </c>
      <c r="E13" s="5">
        <v>216261</v>
      </c>
      <c r="F13" s="21">
        <f t="shared" ref="F13:F24" si="1">IF(E13,E13/$E$25,"")</f>
        <v>0.66326938709113081</v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4.1666666666666664E-2</v>
      </c>
      <c r="I14" s="6">
        <v>21375</v>
      </c>
      <c r="J14" s="7">
        <v>25863.75</v>
      </c>
      <c r="K14" s="21">
        <f t="shared" si="3"/>
        <v>0.15338175524651446</v>
      </c>
      <c r="L14" s="2">
        <v>1</v>
      </c>
      <c r="M14" s="20">
        <f t="shared" si="4"/>
        <v>6.6666666666666666E-2</v>
      </c>
      <c r="N14" s="6">
        <v>10600</v>
      </c>
      <c r="O14" s="7">
        <v>12826</v>
      </c>
      <c r="P14" s="21">
        <f t="shared" si="5"/>
        <v>0.18336580763803076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0.33333333333333331</v>
      </c>
      <c r="D15" s="6">
        <v>57925.85</v>
      </c>
      <c r="E15" s="7">
        <v>70090.28</v>
      </c>
      <c r="F15" s="21">
        <f t="shared" si="1"/>
        <v>0.21496588407824688</v>
      </c>
      <c r="G15" s="2">
        <v>1</v>
      </c>
      <c r="H15" s="20">
        <f t="shared" si="2"/>
        <v>4.1666666666666664E-2</v>
      </c>
      <c r="I15" s="6">
        <v>17032</v>
      </c>
      <c r="J15" s="7">
        <v>20608.72</v>
      </c>
      <c r="K15" s="21">
        <f t="shared" si="3"/>
        <v>0.12221745288227528</v>
      </c>
      <c r="L15" s="2">
        <v>2</v>
      </c>
      <c r="M15" s="20">
        <f t="shared" si="4"/>
        <v>0.13333333333333333</v>
      </c>
      <c r="N15" s="6">
        <v>16728</v>
      </c>
      <c r="O15" s="7">
        <v>20240.88</v>
      </c>
      <c r="P15" s="21">
        <f t="shared" si="5"/>
        <v>0.28937200284613007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0.20833333333333334</v>
      </c>
      <c r="I19" s="6">
        <v>42525.54</v>
      </c>
      <c r="J19" s="7">
        <v>51455.9</v>
      </c>
      <c r="K19" s="21">
        <f t="shared" si="3"/>
        <v>0.30515282044518383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1</v>
      </c>
      <c r="C20" s="67">
        <f t="shared" si="0"/>
        <v>0.33333333333333331</v>
      </c>
      <c r="D20" s="70">
        <v>32811.370000000003</v>
      </c>
      <c r="E20" s="71">
        <v>39701.760000000002</v>
      </c>
      <c r="F20" s="21">
        <f t="shared" si="1"/>
        <v>0.12176472883062216</v>
      </c>
      <c r="G20" s="69">
        <v>17</v>
      </c>
      <c r="H20" s="67">
        <f t="shared" si="2"/>
        <v>0.70833333333333337</v>
      </c>
      <c r="I20" s="70">
        <v>58442.73</v>
      </c>
      <c r="J20" s="71">
        <v>70695.009999999995</v>
      </c>
      <c r="K20" s="68">
        <f t="shared" si="3"/>
        <v>0.41924797142602643</v>
      </c>
      <c r="L20" s="69">
        <v>12</v>
      </c>
      <c r="M20" s="67">
        <f t="shared" si="4"/>
        <v>0.8</v>
      </c>
      <c r="N20" s="70">
        <v>30479.95</v>
      </c>
      <c r="O20" s="71">
        <v>36880.730000000003</v>
      </c>
      <c r="P20" s="68">
        <f t="shared" si="5"/>
        <v>0.52726218951583903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9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102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.049999999999997" customHeight="1" thickBot="1" x14ac:dyDescent="0.3">
      <c r="A25" s="83" t="s">
        <v>0</v>
      </c>
      <c r="B25" s="16">
        <f t="shared" ref="B25:AE25" si="22">SUM(B13:B24)</f>
        <v>3</v>
      </c>
      <c r="C25" s="17">
        <f t="shared" si="22"/>
        <v>1</v>
      </c>
      <c r="D25" s="18">
        <f t="shared" si="22"/>
        <v>269465.32</v>
      </c>
      <c r="E25" s="18">
        <f t="shared" si="22"/>
        <v>326053.04000000004</v>
      </c>
      <c r="F25" s="19">
        <f t="shared" si="22"/>
        <v>0.99999999999999989</v>
      </c>
      <c r="G25" s="16">
        <f t="shared" si="22"/>
        <v>24</v>
      </c>
      <c r="H25" s="17">
        <f t="shared" si="22"/>
        <v>1</v>
      </c>
      <c r="I25" s="18">
        <f t="shared" si="22"/>
        <v>139375.27000000002</v>
      </c>
      <c r="J25" s="18">
        <f t="shared" si="22"/>
        <v>168623.38</v>
      </c>
      <c r="K25" s="19">
        <f t="shared" si="22"/>
        <v>1</v>
      </c>
      <c r="L25" s="16">
        <f t="shared" si="22"/>
        <v>15</v>
      </c>
      <c r="M25" s="17">
        <f t="shared" si="22"/>
        <v>1</v>
      </c>
      <c r="N25" s="18">
        <f t="shared" si="22"/>
        <v>57807.95</v>
      </c>
      <c r="O25" s="18">
        <f t="shared" si="22"/>
        <v>69947.610000000015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91"/>
      <c r="M29" s="51"/>
      <c r="N29" s="47"/>
      <c r="O29" s="47"/>
      <c r="P29" s="50"/>
      <c r="Q29" s="50"/>
      <c r="R29" s="91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25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2.3809523809523808E-2</v>
      </c>
      <c r="D34" s="10">
        <f t="shared" ref="D34:D45" si="25">D13+I13+N13+S13+AC13+X13</f>
        <v>178728.1</v>
      </c>
      <c r="E34" s="11">
        <f t="shared" ref="E34:E45" si="26">E13+J13+O13+T13+AD13+Y13</f>
        <v>216261</v>
      </c>
      <c r="F34" s="21">
        <f t="shared" ref="F34:F43" si="27">IF(E34,E34/$E$46,"")</f>
        <v>0.38301770471936875</v>
      </c>
      <c r="J34" s="151" t="s">
        <v>3</v>
      </c>
      <c r="K34" s="152"/>
      <c r="L34" s="58">
        <f>B25</f>
        <v>3</v>
      </c>
      <c r="M34" s="8">
        <f>IF(L34,L34/$L$40,"")</f>
        <v>7.1428571428571425E-2</v>
      </c>
      <c r="N34" s="59">
        <f>D25</f>
        <v>269465.32</v>
      </c>
      <c r="O34" s="59">
        <f>E25</f>
        <v>326053.04000000004</v>
      </c>
      <c r="P34" s="60">
        <f>IF(O34,O34/$O$40,"")</f>
        <v>0.57746929403624569</v>
      </c>
    </row>
    <row r="35" spans="1:33" s="25" customFormat="1" ht="29.95" customHeight="1" x14ac:dyDescent="0.25">
      <c r="A35" s="43" t="s">
        <v>18</v>
      </c>
      <c r="B35" s="12">
        <f t="shared" si="23"/>
        <v>2</v>
      </c>
      <c r="C35" s="8">
        <f t="shared" si="24"/>
        <v>4.7619047619047616E-2</v>
      </c>
      <c r="D35" s="13">
        <f t="shared" si="25"/>
        <v>31975</v>
      </c>
      <c r="E35" s="14">
        <f t="shared" si="26"/>
        <v>38689.75</v>
      </c>
      <c r="F35" s="21">
        <f t="shared" si="27"/>
        <v>6.8523031157565154E-2</v>
      </c>
      <c r="J35" s="147" t="s">
        <v>1</v>
      </c>
      <c r="K35" s="148"/>
      <c r="L35" s="61">
        <f>G25</f>
        <v>24</v>
      </c>
      <c r="M35" s="8">
        <f>IF(L35,L35/$L$40,"")</f>
        <v>0.5714285714285714</v>
      </c>
      <c r="N35" s="62">
        <f>I25</f>
        <v>139375.27000000002</v>
      </c>
      <c r="O35" s="62">
        <f>J25</f>
        <v>168623.38</v>
      </c>
      <c r="P35" s="60">
        <f>IF(O35,O35/$O$40,"")</f>
        <v>0.29864719006026008</v>
      </c>
    </row>
    <row r="36" spans="1:33" ht="29.95" customHeight="1" x14ac:dyDescent="0.25">
      <c r="A36" s="43" t="s">
        <v>19</v>
      </c>
      <c r="B36" s="12">
        <f t="shared" si="23"/>
        <v>4</v>
      </c>
      <c r="C36" s="8">
        <f t="shared" si="24"/>
        <v>9.5238095238095233E-2</v>
      </c>
      <c r="D36" s="13">
        <f t="shared" si="25"/>
        <v>91685.85</v>
      </c>
      <c r="E36" s="14">
        <f t="shared" si="26"/>
        <v>110939.88</v>
      </c>
      <c r="F36" s="21">
        <f t="shared" si="27"/>
        <v>0.19648451731677094</v>
      </c>
      <c r="G36" s="25"/>
      <c r="J36" s="147" t="s">
        <v>2</v>
      </c>
      <c r="K36" s="148"/>
      <c r="L36" s="61">
        <f>L25</f>
        <v>15</v>
      </c>
      <c r="M36" s="8">
        <f>IF(L36,L36/$L$40,"")</f>
        <v>0.35714285714285715</v>
      </c>
      <c r="N36" s="62">
        <f>N25</f>
        <v>57807.95</v>
      </c>
      <c r="O36" s="62">
        <f>O25</f>
        <v>69947.610000000015</v>
      </c>
      <c r="P36" s="60">
        <f>IF(O36,O36/$O$40,"")</f>
        <v>0.12388351590349425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7" t="s">
        <v>34</v>
      </c>
      <c r="K37" s="148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7" t="s">
        <v>5</v>
      </c>
      <c r="K38" s="148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7" t="s">
        <v>4</v>
      </c>
      <c r="K39" s="148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23"/>
        <v>5</v>
      </c>
      <c r="C40" s="8">
        <f t="shared" si="24"/>
        <v>0.11904761904761904</v>
      </c>
      <c r="D40" s="13">
        <f t="shared" si="25"/>
        <v>42525.54</v>
      </c>
      <c r="E40" s="23">
        <f t="shared" si="26"/>
        <v>51455.9</v>
      </c>
      <c r="F40" s="21">
        <f t="shared" si="27"/>
        <v>9.1133032364917238E-2</v>
      </c>
      <c r="G40" s="25"/>
      <c r="J40" s="149" t="s">
        <v>0</v>
      </c>
      <c r="K40" s="150"/>
      <c r="L40" s="84">
        <f>SUM(L34:L39)</f>
        <v>42</v>
      </c>
      <c r="M40" s="17">
        <f>SUM(M34:M39)</f>
        <v>1</v>
      </c>
      <c r="N40" s="85">
        <f>SUM(N34:N39)</f>
        <v>466648.54000000004</v>
      </c>
      <c r="O40" s="86">
        <f>SUM(O34:O39)</f>
        <v>564624.03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23"/>
        <v>30</v>
      </c>
      <c r="C41" s="8">
        <f t="shared" si="24"/>
        <v>0.7142857142857143</v>
      </c>
      <c r="D41" s="13">
        <f t="shared" si="25"/>
        <v>121734.05</v>
      </c>
      <c r="E41" s="23">
        <f t="shared" si="26"/>
        <v>147277.5</v>
      </c>
      <c r="F41" s="21">
        <f t="shared" si="27"/>
        <v>0.26084171444137788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25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3"/>
      <c r="M43" s="51"/>
      <c r="N43" s="47"/>
      <c r="O43" s="47"/>
      <c r="P43" s="50"/>
      <c r="Q43" s="50"/>
      <c r="R43" s="93"/>
      <c r="S43" s="47"/>
      <c r="T43" s="47"/>
      <c r="U43" s="47"/>
      <c r="V43" s="50"/>
      <c r="W43" s="50"/>
      <c r="X43" s="93"/>
      <c r="Y43" s="49"/>
      <c r="Z43" s="49"/>
      <c r="AA43" s="49"/>
      <c r="AB43" s="49"/>
      <c r="AC43" s="50"/>
      <c r="AD43" s="50"/>
      <c r="AE43" s="93"/>
    </row>
    <row r="44" spans="1:33" s="54" customFormat="1" ht="29.95" customHeight="1" x14ac:dyDescent="0.3">
      <c r="A44" s="99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101"/>
      <c r="M44" s="51"/>
      <c r="N44" s="47"/>
      <c r="O44" s="47"/>
      <c r="P44" s="50"/>
      <c r="Q44" s="50"/>
      <c r="R44" s="101"/>
      <c r="S44" s="47"/>
      <c r="T44" s="47"/>
      <c r="U44" s="47"/>
      <c r="V44" s="50"/>
      <c r="W44" s="50"/>
      <c r="X44" s="101"/>
      <c r="Y44" s="49"/>
      <c r="Z44" s="49"/>
      <c r="AA44" s="49"/>
      <c r="AB44" s="49"/>
      <c r="AC44" s="50"/>
      <c r="AD44" s="50"/>
      <c r="AE44" s="101"/>
    </row>
    <row r="45" spans="1:33" s="54" customFormat="1" ht="29.95" customHeight="1" x14ac:dyDescent="0.3">
      <c r="A45" s="102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">
      <c r="A46" s="65" t="s">
        <v>0</v>
      </c>
      <c r="B46" s="16">
        <f>SUM(B34:B45)</f>
        <v>42</v>
      </c>
      <c r="C46" s="17">
        <f>SUM(C34:C45)</f>
        <v>1</v>
      </c>
      <c r="D46" s="18">
        <f>SUM(D34:D45)</f>
        <v>466648.54</v>
      </c>
      <c r="E46" s="18">
        <f>SUM(E34:E45)</f>
        <v>564624.03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A4" sqref="A4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5" t="s">
        <v>52</v>
      </c>
      <c r="J7" s="96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8" t="str">
        <f>'CONTRACTACIO 1r TR 2020'!B8</f>
        <v>BARCELONA CICLE DE L'AIGUA, SA (BCASA)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0.1</v>
      </c>
      <c r="D14" s="6">
        <v>164354.15</v>
      </c>
      <c r="E14" s="7">
        <v>198868.52</v>
      </c>
      <c r="F14" s="21">
        <f t="shared" si="1"/>
        <v>0.55849051474578137</v>
      </c>
      <c r="G14" s="2">
        <v>1</v>
      </c>
      <c r="H14" s="20">
        <f t="shared" si="2"/>
        <v>1.8518518518518517E-2</v>
      </c>
      <c r="I14" s="6">
        <v>39888.550000000003</v>
      </c>
      <c r="J14" s="7">
        <v>48265.15</v>
      </c>
      <c r="K14" s="21">
        <f t="shared" si="3"/>
        <v>0.27146428499516129</v>
      </c>
      <c r="L14" s="2">
        <v>1</v>
      </c>
      <c r="M14" s="20">
        <f>IF(L14,L14/$L$25,"")</f>
        <v>1.8518518518518517E-2</v>
      </c>
      <c r="N14" s="6">
        <v>52734</v>
      </c>
      <c r="O14" s="7">
        <v>63808.14</v>
      </c>
      <c r="P14" s="21">
        <f>IF(O14,O14/$O$25,"")</f>
        <v>0.25742299283991427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4</v>
      </c>
      <c r="H15" s="20">
        <f t="shared" si="2"/>
        <v>7.407407407407407E-2</v>
      </c>
      <c r="I15" s="6">
        <v>29397.69</v>
      </c>
      <c r="J15" s="7">
        <v>35571.21</v>
      </c>
      <c r="K15" s="21">
        <f t="shared" si="3"/>
        <v>0.20006802193845311</v>
      </c>
      <c r="L15" s="2">
        <v>5</v>
      </c>
      <c r="M15" s="20">
        <f>IF(L15,L15/$L$25,"")</f>
        <v>9.2592592592592587E-2</v>
      </c>
      <c r="N15" s="6">
        <v>58303.39</v>
      </c>
      <c r="O15" s="7">
        <v>70547.09</v>
      </c>
      <c r="P15" s="21">
        <f>IF(O15,O15/$O$25,"")</f>
        <v>0.28461013036811272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0.1111111111111111</v>
      </c>
      <c r="I19" s="6">
        <v>9973.39</v>
      </c>
      <c r="J19" s="7">
        <v>12067.81</v>
      </c>
      <c r="K19" s="21">
        <f t="shared" si="3"/>
        <v>6.7874634453792368E-2</v>
      </c>
      <c r="L19" s="2">
        <v>2</v>
      </c>
      <c r="M19" s="20">
        <f>IF(L19,L19/$L$25,"")</f>
        <v>3.7037037037037035E-2</v>
      </c>
      <c r="N19" s="6">
        <v>664.05</v>
      </c>
      <c r="O19" s="7">
        <v>803.5</v>
      </c>
      <c r="P19" s="21">
        <f>IF(O19,O19/$O$25,"")</f>
        <v>3.2415828881216585E-3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9">
        <v>9</v>
      </c>
      <c r="C20" s="67">
        <f t="shared" si="0"/>
        <v>0.9</v>
      </c>
      <c r="D20" s="70">
        <v>129928.65</v>
      </c>
      <c r="E20" s="71">
        <v>157213.66</v>
      </c>
      <c r="F20" s="21">
        <f t="shared" si="1"/>
        <v>0.44150948525421857</v>
      </c>
      <c r="G20" s="69">
        <v>43</v>
      </c>
      <c r="H20" s="67">
        <f t="shared" si="2"/>
        <v>0.79629629629629628</v>
      </c>
      <c r="I20" s="70">
        <v>69333.13</v>
      </c>
      <c r="J20" s="71">
        <v>81891.41</v>
      </c>
      <c r="K20" s="68">
        <f t="shared" si="3"/>
        <v>0.46059305861259314</v>
      </c>
      <c r="L20" s="69">
        <v>46</v>
      </c>
      <c r="M20" s="67">
        <f>IF(L20,L20/$L$25,"")</f>
        <v>0.85185185185185186</v>
      </c>
      <c r="N20" s="70">
        <v>93513.09</v>
      </c>
      <c r="O20" s="71">
        <v>112714</v>
      </c>
      <c r="P20" s="68">
        <f>IF(O20,O20/$O$25,"")</f>
        <v>0.45472529390385141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9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102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30">SUM(B13:B24)</f>
        <v>10</v>
      </c>
      <c r="C25" s="17">
        <f t="shared" si="30"/>
        <v>1</v>
      </c>
      <c r="D25" s="18">
        <f t="shared" si="30"/>
        <v>294282.8</v>
      </c>
      <c r="E25" s="18">
        <f t="shared" si="30"/>
        <v>356082.18</v>
      </c>
      <c r="F25" s="19">
        <f t="shared" si="30"/>
        <v>1</v>
      </c>
      <c r="G25" s="16">
        <f t="shared" si="30"/>
        <v>54</v>
      </c>
      <c r="H25" s="17">
        <f t="shared" si="30"/>
        <v>1</v>
      </c>
      <c r="I25" s="18">
        <f t="shared" si="30"/>
        <v>148592.76</v>
      </c>
      <c r="J25" s="18">
        <f t="shared" si="30"/>
        <v>177795.58000000002</v>
      </c>
      <c r="K25" s="19">
        <f t="shared" si="30"/>
        <v>0.99999999999999989</v>
      </c>
      <c r="L25" s="16">
        <f t="shared" si="30"/>
        <v>54</v>
      </c>
      <c r="M25" s="17">
        <f t="shared" si="30"/>
        <v>1</v>
      </c>
      <c r="N25" s="18">
        <f t="shared" si="30"/>
        <v>205214.53</v>
      </c>
      <c r="O25" s="18">
        <f t="shared" si="30"/>
        <v>247872.72999999998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27" t="s">
        <v>60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91"/>
      <c r="M29" s="51"/>
      <c r="N29" s="47"/>
      <c r="O29" s="47"/>
      <c r="P29" s="50"/>
      <c r="Q29" s="50"/>
      <c r="R29" s="91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1" t="s">
        <v>3</v>
      </c>
      <c r="K34" s="152"/>
      <c r="L34" s="58">
        <f>B25</f>
        <v>10</v>
      </c>
      <c r="M34" s="8">
        <f t="shared" ref="M34:M39" si="36">IF(L34,L34/$L$40,"")</f>
        <v>8.4745762711864403E-2</v>
      </c>
      <c r="N34" s="59">
        <f>D25</f>
        <v>294282.8</v>
      </c>
      <c r="O34" s="59">
        <f>E25</f>
        <v>356082.18</v>
      </c>
      <c r="P34" s="60">
        <f t="shared" ref="P34:P39" si="37">IF(O34,O34/$O$40,"")</f>
        <v>0.45549338894562125</v>
      </c>
    </row>
    <row r="35" spans="1:33" s="25" customFormat="1" ht="29.95" customHeight="1" x14ac:dyDescent="0.3">
      <c r="A35" s="43" t="s">
        <v>18</v>
      </c>
      <c r="B35" s="12">
        <f t="shared" si="31"/>
        <v>3</v>
      </c>
      <c r="C35" s="8">
        <f t="shared" si="32"/>
        <v>2.5423728813559324E-2</v>
      </c>
      <c r="D35" s="13">
        <f t="shared" si="33"/>
        <v>256976.7</v>
      </c>
      <c r="E35" s="14">
        <f t="shared" si="34"/>
        <v>310941.81</v>
      </c>
      <c r="F35" s="21">
        <f t="shared" si="35"/>
        <v>0.39775070687835451</v>
      </c>
      <c r="J35" s="147" t="s">
        <v>1</v>
      </c>
      <c r="K35" s="148"/>
      <c r="L35" s="61">
        <f>G25</f>
        <v>54</v>
      </c>
      <c r="M35" s="8">
        <f t="shared" si="36"/>
        <v>0.4576271186440678</v>
      </c>
      <c r="N35" s="62">
        <f>I25</f>
        <v>148592.76</v>
      </c>
      <c r="O35" s="62">
        <f>J25</f>
        <v>177795.58000000002</v>
      </c>
      <c r="P35" s="60">
        <f t="shared" si="37"/>
        <v>0.22743264286281423</v>
      </c>
    </row>
    <row r="36" spans="1:33" ht="29.95" customHeight="1" x14ac:dyDescent="0.3">
      <c r="A36" s="43" t="s">
        <v>19</v>
      </c>
      <c r="B36" s="12">
        <f t="shared" si="31"/>
        <v>9</v>
      </c>
      <c r="C36" s="8">
        <f t="shared" si="32"/>
        <v>7.6271186440677971E-2</v>
      </c>
      <c r="D36" s="13">
        <f t="shared" si="33"/>
        <v>87701.08</v>
      </c>
      <c r="E36" s="14">
        <f t="shared" si="34"/>
        <v>106118.29999999999</v>
      </c>
      <c r="F36" s="21">
        <f t="shared" si="35"/>
        <v>0.13574446240513388</v>
      </c>
      <c r="G36" s="25"/>
      <c r="J36" s="147" t="s">
        <v>2</v>
      </c>
      <c r="K36" s="148"/>
      <c r="L36" s="61">
        <f>L25</f>
        <v>54</v>
      </c>
      <c r="M36" s="8">
        <f t="shared" si="36"/>
        <v>0.4576271186440678</v>
      </c>
      <c r="N36" s="62">
        <f>N25</f>
        <v>205214.53</v>
      </c>
      <c r="O36" s="62">
        <f>O25</f>
        <v>247872.72999999998</v>
      </c>
      <c r="P36" s="60">
        <f t="shared" si="37"/>
        <v>0.31707396819156453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7" t="s">
        <v>34</v>
      </c>
      <c r="K37" s="148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7" t="s">
        <v>5</v>
      </c>
      <c r="K38" s="148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7" t="s">
        <v>4</v>
      </c>
      <c r="K39" s="148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8</v>
      </c>
      <c r="C40" s="8">
        <f t="shared" si="32"/>
        <v>6.7796610169491525E-2</v>
      </c>
      <c r="D40" s="13">
        <f t="shared" si="33"/>
        <v>10637.439999999999</v>
      </c>
      <c r="E40" s="23">
        <f t="shared" si="34"/>
        <v>12871.31</v>
      </c>
      <c r="F40" s="21">
        <f t="shared" si="35"/>
        <v>1.6464729046732032E-2</v>
      </c>
      <c r="G40" s="25"/>
      <c r="J40" s="149" t="s">
        <v>0</v>
      </c>
      <c r="K40" s="150"/>
      <c r="L40" s="84">
        <f>SUM(L34:L39)</f>
        <v>118</v>
      </c>
      <c r="M40" s="17">
        <f>SUM(M34:M39)</f>
        <v>1</v>
      </c>
      <c r="N40" s="85">
        <f>SUM(N34:N39)</f>
        <v>648090.09</v>
      </c>
      <c r="O40" s="86">
        <f>SUM(O34:O39)</f>
        <v>781750.49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98</v>
      </c>
      <c r="C41" s="8">
        <f t="shared" si="32"/>
        <v>0.83050847457627119</v>
      </c>
      <c r="D41" s="13">
        <f t="shared" si="33"/>
        <v>292774.87</v>
      </c>
      <c r="E41" s="23">
        <f t="shared" si="34"/>
        <v>351819.07</v>
      </c>
      <c r="F41" s="21">
        <f t="shared" si="35"/>
        <v>0.45004010166977959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3"/>
      <c r="M43" s="51"/>
      <c r="N43" s="47"/>
      <c r="O43" s="47"/>
      <c r="P43" s="50"/>
      <c r="Q43" s="50"/>
      <c r="R43" s="93"/>
      <c r="S43" s="47"/>
      <c r="T43" s="47"/>
      <c r="U43" s="47"/>
      <c r="V43" s="50"/>
      <c r="W43" s="50"/>
      <c r="X43" s="93"/>
      <c r="Y43" s="49"/>
      <c r="Z43" s="49"/>
      <c r="AA43" s="49"/>
      <c r="AB43" s="49"/>
      <c r="AC43" s="50"/>
      <c r="AD43" s="50"/>
      <c r="AE43" s="93"/>
    </row>
    <row r="44" spans="1:33" s="54" customFormat="1" ht="29.95" customHeight="1" x14ac:dyDescent="0.3">
      <c r="A44" s="99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101"/>
      <c r="M44" s="51"/>
      <c r="N44" s="47"/>
      <c r="O44" s="47"/>
      <c r="P44" s="50"/>
      <c r="Q44" s="50"/>
      <c r="R44" s="101"/>
      <c r="S44" s="47"/>
      <c r="T44" s="47"/>
      <c r="U44" s="47"/>
      <c r="V44" s="50"/>
      <c r="W44" s="50"/>
      <c r="X44" s="101"/>
      <c r="Y44" s="49"/>
      <c r="Z44" s="49"/>
      <c r="AA44" s="49"/>
      <c r="AB44" s="49"/>
      <c r="AC44" s="50"/>
      <c r="AD44" s="50"/>
      <c r="AE44" s="101"/>
    </row>
    <row r="45" spans="1:33" s="54" customFormat="1" ht="29.95" customHeight="1" x14ac:dyDescent="0.3">
      <c r="A45" s="99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118</v>
      </c>
      <c r="C46" s="17">
        <f>SUM(C34:C45)</f>
        <v>1</v>
      </c>
      <c r="D46" s="18">
        <f>SUM(D34:D45)</f>
        <v>648090.09000000008</v>
      </c>
      <c r="E46" s="18">
        <f>SUM(E34:E45)</f>
        <v>781750.49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zoomScale="85" zoomScaleNormal="85" workbookViewId="0">
      <selection activeCell="F8" sqref="F8"/>
    </sheetView>
  </sheetViews>
  <sheetFormatPr defaultColWidth="9.109375" defaultRowHeight="15.05" x14ac:dyDescent="0.3"/>
  <cols>
    <col min="1" max="1" width="30.44140625" style="27" customWidth="1"/>
    <col min="2" max="2" width="11.109375" style="63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8" t="str">
        <f>'CONTRACTACIO 1r TR 2020'!B8</f>
        <v>BARCELONA CICLE DE L'AIGUA, SA (BCASA)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71" t="s">
        <v>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1:31" ht="29.95" customHeight="1" thickBot="1" x14ac:dyDescent="0.35">
      <c r="A11" s="174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1" t="s">
        <v>4</v>
      </c>
      <c r="W11" s="142"/>
      <c r="X11" s="142"/>
      <c r="Y11" s="142"/>
      <c r="Z11" s="143"/>
      <c r="AA11" s="144" t="s">
        <v>5</v>
      </c>
      <c r="AB11" s="145"/>
      <c r="AC11" s="145"/>
      <c r="AD11" s="145"/>
      <c r="AE11" s="146"/>
    </row>
    <row r="12" spans="1:31" ht="38.950000000000003" customHeight="1" thickBot="1" x14ac:dyDescent="0.35">
      <c r="A12" s="175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2020'!B13+'CONTRACTACIO 2n TR 2020'!B13+'CONTRACTACIO 3r TR 2020'!B13+'CONTRACTACIO 4t TR 2020'!B13</f>
        <v>1</v>
      </c>
      <c r="C13" s="20">
        <f t="shared" ref="C13:C24" si="0">IF(B13,B13/$B$25,"")</f>
        <v>5.5555555555555552E-2</v>
      </c>
      <c r="D13" s="10">
        <f>'CONTRACTACIO 1r TR 2020'!D13+'CONTRACTACIO 2n TR 2020'!D13+'CONTRACTACIO 3r TR 2020'!D13+'CONTRACTACIO 4t TR 2020'!D13</f>
        <v>178728.1</v>
      </c>
      <c r="E13" s="10">
        <f>'CONTRACTACIO 1r TR 2020'!E13+'CONTRACTACIO 2n TR 2020'!E13+'CONTRACTACIO 3r TR 2020'!E13+'CONTRACTACIO 4t TR 2020'!E13</f>
        <v>216261</v>
      </c>
      <c r="F13" s="21">
        <f t="shared" ref="F13:F24" si="1">IF(E13,E13/$E$25,"")</f>
        <v>0.25234412265356554</v>
      </c>
      <c r="G13" s="9">
        <f>'CONTRACTACIO 1r TR 2020'!G13+'CONTRACTACIO 2n TR 2020'!G13+'CONTRACTACIO 3r TR 2020'!G13+'CONTRACTACIO 4t TR 2020'!G13</f>
        <v>2</v>
      </c>
      <c r="H13" s="20">
        <f t="shared" ref="H13:H24" si="2">IF(G13,G13/$G$25,"")</f>
        <v>1.2121212121212121E-2</v>
      </c>
      <c r="I13" s="10">
        <f>'CONTRACTACIO 1r TR 2020'!I13+'CONTRACTACIO 2n TR 2020'!I13+'CONTRACTACIO 3r TR 2020'!I13+'CONTRACTACIO 4t TR 2020'!I13</f>
        <v>44000</v>
      </c>
      <c r="J13" s="10">
        <f>'CONTRACTACIO 1r TR 2020'!J13+'CONTRACTACIO 2n TR 2020'!J13+'CONTRACTACIO 3r TR 2020'!J13+'CONTRACTACIO 4t TR 2020'!J13</f>
        <v>53240</v>
      </c>
      <c r="K13" s="21">
        <f t="shared" ref="K13:K24" si="3">IF(J13,J13/$J$25,"")</f>
        <v>8.3280293766074265E-2</v>
      </c>
      <c r="L13" s="9">
        <f>'CONTRACTACIO 1r TR 2020'!L13+'CONTRACTACIO 2n TR 2020'!L13+'CONTRACTACIO 3r TR 2020'!L13+'CONTRACTACIO 4t TR 2020'!L13</f>
        <v>2</v>
      </c>
      <c r="M13" s="20">
        <f t="shared" ref="M13:M24" si="4">IF(L13,L13/$L$25,"")</f>
        <v>1.3513513513513514E-2</v>
      </c>
      <c r="N13" s="10">
        <f>'CONTRACTACIO 1r TR 2020'!N13+'CONTRACTACIO 2n TR 2020'!N13+'CONTRACTACIO 3r TR 2020'!N13+'CONTRACTACIO 4t TR 2020'!N13</f>
        <v>2452942.7400000002</v>
      </c>
      <c r="O13" s="10">
        <f>'CONTRACTACIO 1r TR 2020'!O13+'CONTRACTACIO 2n TR 2020'!O13+'CONTRACTACIO 3r TR 2020'!O13+'CONTRACTACIO 4t TR 2020'!O13</f>
        <v>2968060.72</v>
      </c>
      <c r="P13" s="21">
        <f t="shared" ref="P13:P24" si="5">IF(O13,O13/$O$25,"")</f>
        <v>0.80564526017265659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2020'!B14+'CONTRACTACIO 2n TR 2020'!B14+'CONTRACTACIO 3r TR 2020'!B14+'CONTRACTACIO 4t TR 2020'!B14</f>
        <v>3</v>
      </c>
      <c r="C14" s="20">
        <f t="shared" si="0"/>
        <v>0.16666666666666666</v>
      </c>
      <c r="D14" s="13">
        <f>'CONTRACTACIO 1r TR 2020'!D14+'CONTRACTACIO 2n TR 2020'!D14+'CONTRACTACIO 3r TR 2020'!D14+'CONTRACTACIO 4t TR 2020'!D14</f>
        <v>204403.25</v>
      </c>
      <c r="E14" s="13">
        <f>'CONTRACTACIO 1r TR 2020'!E14+'CONTRACTACIO 2n TR 2020'!E14+'CONTRACTACIO 3r TR 2020'!E14+'CONTRACTACIO 4t TR 2020'!E14</f>
        <v>247327.93</v>
      </c>
      <c r="F14" s="21">
        <f t="shared" si="1"/>
        <v>0.28859456630447683</v>
      </c>
      <c r="G14" s="9">
        <f>'CONTRACTACIO 1r TR 2020'!G14+'CONTRACTACIO 2n TR 2020'!G14+'CONTRACTACIO 3r TR 2020'!G14+'CONTRACTACIO 4t TR 2020'!G14</f>
        <v>2</v>
      </c>
      <c r="H14" s="20">
        <f t="shared" si="2"/>
        <v>1.2121212121212121E-2</v>
      </c>
      <c r="I14" s="13">
        <f>'CONTRACTACIO 1r TR 2020'!I14+'CONTRACTACIO 2n TR 2020'!I14+'CONTRACTACIO 3r TR 2020'!I14+'CONTRACTACIO 4t TR 2020'!I14</f>
        <v>61263.55</v>
      </c>
      <c r="J14" s="13">
        <f>'CONTRACTACIO 1r TR 2020'!J14+'CONTRACTACIO 2n TR 2020'!J14+'CONTRACTACIO 3r TR 2020'!J14+'CONTRACTACIO 4t TR 2020'!J14</f>
        <v>74128.899999999994</v>
      </c>
      <c r="K14" s="21">
        <f t="shared" si="3"/>
        <v>0.11595560797437909</v>
      </c>
      <c r="L14" s="9">
        <f>'CONTRACTACIO 1r TR 2020'!L14+'CONTRACTACIO 2n TR 2020'!L14+'CONTRACTACIO 3r TR 2020'!L14+'CONTRACTACIO 4t TR 2020'!L14</f>
        <v>2</v>
      </c>
      <c r="M14" s="20">
        <f t="shared" si="4"/>
        <v>1.3513513513513514E-2</v>
      </c>
      <c r="N14" s="13">
        <f>'CONTRACTACIO 1r TR 2020'!N14+'CONTRACTACIO 2n TR 2020'!N14+'CONTRACTACIO 3r TR 2020'!N14+'CONTRACTACIO 4t TR 2020'!N14</f>
        <v>63334</v>
      </c>
      <c r="O14" s="13">
        <f>'CONTRACTACIO 1r TR 2020'!O14+'CONTRACTACIO 2n TR 2020'!O14+'CONTRACTACIO 3r TR 2020'!O14+'CONTRACTACIO 4t TR 2020'!O14</f>
        <v>76634.14</v>
      </c>
      <c r="P14" s="21">
        <f t="shared" si="5"/>
        <v>2.0801438205889464E-2</v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2020'!B15+'CONTRACTACIO 2n TR 2020'!B15+'CONTRACTACIO 3r TR 2020'!B15+'CONTRACTACIO 4t TR 2020'!B15</f>
        <v>2</v>
      </c>
      <c r="C15" s="20">
        <f t="shared" si="0"/>
        <v>0.1111111111111111</v>
      </c>
      <c r="D15" s="13">
        <f>'CONTRACTACIO 1r TR 2020'!D15+'CONTRACTACIO 2n TR 2020'!D15+'CONTRACTACIO 3r TR 2020'!D15+'CONTRACTACIO 4t TR 2020'!D15</f>
        <v>94125.65</v>
      </c>
      <c r="E15" s="13">
        <f>'CONTRACTACIO 1r TR 2020'!E15+'CONTRACTACIO 2n TR 2020'!E15+'CONTRACTACIO 3r TR 2020'!E15+'CONTRACTACIO 4t TR 2020'!E15</f>
        <v>113892.04000000001</v>
      </c>
      <c r="F15" s="21">
        <f t="shared" si="1"/>
        <v>0.13289491360450933</v>
      </c>
      <c r="G15" s="9">
        <f>'CONTRACTACIO 1r TR 2020'!G15+'CONTRACTACIO 2n TR 2020'!G15+'CONTRACTACIO 3r TR 2020'!G15+'CONTRACTACIO 4t TR 2020'!G15</f>
        <v>7</v>
      </c>
      <c r="H15" s="20">
        <f t="shared" si="2"/>
        <v>4.2424242424242427E-2</v>
      </c>
      <c r="I15" s="13">
        <f>'CONTRACTACIO 1r TR 2020'!I15+'CONTRACTACIO 2n TR 2020'!I15+'CONTRACTACIO 3r TR 2020'!I15+'CONTRACTACIO 4t TR 2020'!I15</f>
        <v>55803.69</v>
      </c>
      <c r="J15" s="13">
        <f>'CONTRACTACIO 1r TR 2020'!J15+'CONTRACTACIO 2n TR 2020'!J15+'CONTRACTACIO 3r TR 2020'!J15+'CONTRACTACIO 4t TR 2020'!J15</f>
        <v>67522.47</v>
      </c>
      <c r="K15" s="21">
        <f t="shared" si="3"/>
        <v>0.10562154653288762</v>
      </c>
      <c r="L15" s="9">
        <f>'CONTRACTACIO 1r TR 2020'!L15+'CONTRACTACIO 2n TR 2020'!L15+'CONTRACTACIO 3r TR 2020'!L15+'CONTRACTACIO 4t TR 2020'!L15</f>
        <v>9</v>
      </c>
      <c r="M15" s="20">
        <f t="shared" si="4"/>
        <v>6.0810810810810814E-2</v>
      </c>
      <c r="N15" s="13">
        <f>'CONTRACTACIO 1r TR 2020'!N15+'CONTRACTACIO 2n TR 2020'!N15+'CONTRACTACIO 3r TR 2020'!N15+'CONTRACTACIO 4t TR 2020'!N15</f>
        <v>100538.86</v>
      </c>
      <c r="O15" s="13">
        <f>'CONTRACTACIO 1r TR 2020'!O15+'CONTRACTACIO 2n TR 2020'!O15+'CONTRACTACIO 3r TR 2020'!O15+'CONTRACTACIO 4t TR 2020'!O15</f>
        <v>121652.01</v>
      </c>
      <c r="P15" s="21">
        <f t="shared" si="5"/>
        <v>3.3021010852829394E-2</v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1</v>
      </c>
      <c r="H18" s="20">
        <f t="shared" si="2"/>
        <v>6.0606060606060606E-3</v>
      </c>
      <c r="I18" s="13">
        <f>'CONTRACTACIO 1r TR 2020'!I18+'CONTRACTACIO 2n TR 2020'!I18+'CONTRACTACIO 3r TR 2020'!I18+'CONTRACTACIO 4t TR 2020'!I18</f>
        <v>25139.4</v>
      </c>
      <c r="J18" s="13">
        <f>'CONTRACTACIO 1r TR 2020'!J18+'CONTRACTACIO 2n TR 2020'!J18+'CONTRACTACIO 3r TR 2020'!J18+'CONTRACTACIO 4t TR 2020'!J18</f>
        <v>30418.67</v>
      </c>
      <c r="K18" s="21">
        <f t="shared" si="3"/>
        <v>4.7582189586274797E-2</v>
      </c>
      <c r="L18" s="9">
        <f>'CONTRACTACIO 1r TR 2020'!L18+'CONTRACTACIO 2n TR 2020'!L18+'CONTRACTACIO 3r TR 2020'!L18+'CONTRACTACIO 4t TR 2020'!L18</f>
        <v>2</v>
      </c>
      <c r="M18" s="20">
        <f t="shared" si="4"/>
        <v>1.3513513513513514E-2</v>
      </c>
      <c r="N18" s="13">
        <f>'CONTRACTACIO 1r TR 2020'!N18+'CONTRACTACIO 2n TR 2020'!N18+'CONTRACTACIO 3r TR 2020'!N18+'CONTRACTACIO 4t TR 2020'!N18</f>
        <v>144664.95999999999</v>
      </c>
      <c r="O18" s="13">
        <f>'CONTRACTACIO 1r TR 2020'!O18+'CONTRACTACIO 2n TR 2020'!O18+'CONTRACTACIO 3r TR 2020'!O18+'CONTRACTACIO 4t TR 2020'!O18</f>
        <v>175044.6</v>
      </c>
      <c r="P18" s="21">
        <f t="shared" si="5"/>
        <v>4.7513802988780704E-2</v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14</v>
      </c>
      <c r="H19" s="20">
        <f t="shared" si="2"/>
        <v>8.4848484848484854E-2</v>
      </c>
      <c r="I19" s="13">
        <f>'CONTRACTACIO 1r TR 2020'!I19+'CONTRACTACIO 2n TR 2020'!I19+'CONTRACTACIO 3r TR 2020'!I19+'CONTRACTACIO 4t TR 2020'!I19</f>
        <v>56430.57</v>
      </c>
      <c r="J19" s="13">
        <f>'CONTRACTACIO 1r TR 2020'!J19+'CONTRACTACIO 2n TR 2020'!J19+'CONTRACTACIO 3r TR 2020'!J19+'CONTRACTACIO 4t TR 2020'!J19</f>
        <v>67950.990000000005</v>
      </c>
      <c r="K19" s="21">
        <f t="shared" si="3"/>
        <v>0.10629185591464267</v>
      </c>
      <c r="L19" s="9">
        <f>'CONTRACTACIO 1r TR 2020'!L19+'CONTRACTACIO 2n TR 2020'!L19+'CONTRACTACIO 3r TR 2020'!L19+'CONTRACTACIO 4t TR 2020'!L19</f>
        <v>4</v>
      </c>
      <c r="M19" s="20">
        <f t="shared" si="4"/>
        <v>2.7027027027027029E-2</v>
      </c>
      <c r="N19" s="13">
        <f>'CONTRACTACIO 1r TR 2020'!N19+'CONTRACTACIO 2n TR 2020'!N19+'CONTRACTACIO 3r TR 2020'!N19+'CONTRACTACIO 4t TR 2020'!N19</f>
        <v>4220.41</v>
      </c>
      <c r="O19" s="13">
        <f>'CONTRACTACIO 1r TR 2020'!O19+'CONTRACTACIO 2n TR 2020'!O19+'CONTRACTACIO 3r TR 2020'!O19+'CONTRACTACIO 4t TR 2020'!O19</f>
        <v>5106.7</v>
      </c>
      <c r="P19" s="21">
        <f t="shared" si="5"/>
        <v>1.3861538015043388E-3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12</v>
      </c>
      <c r="C20" s="20">
        <f t="shared" si="0"/>
        <v>0.66666666666666663</v>
      </c>
      <c r="D20" s="13">
        <f>'CONTRACTACIO 1r TR 2020'!D20+'CONTRACTACIO 2n TR 2020'!D20+'CONTRACTACIO 3r TR 2020'!D20+'CONTRACTACIO 4t TR 2020'!D20</f>
        <v>231014.3</v>
      </c>
      <c r="E20" s="13">
        <f>'CONTRACTACIO 1r TR 2020'!E20+'CONTRACTACIO 2n TR 2020'!E20+'CONTRACTACIO 3r TR 2020'!E20+'CONTRACTACIO 4t TR 2020'!E20</f>
        <v>279527.30000000005</v>
      </c>
      <c r="F20" s="21">
        <f t="shared" si="1"/>
        <v>0.32616639743744835</v>
      </c>
      <c r="G20" s="9">
        <f>'CONTRACTACIO 1r TR 2020'!G20+'CONTRACTACIO 2n TR 2020'!G20+'CONTRACTACIO 3r TR 2020'!G20+'CONTRACTACIO 4t TR 2020'!G20</f>
        <v>139</v>
      </c>
      <c r="H20" s="20">
        <f t="shared" si="2"/>
        <v>0.84242424242424241</v>
      </c>
      <c r="I20" s="13">
        <f>'CONTRACTACIO 1r TR 2020'!I20+'CONTRACTACIO 2n TR 2020'!I20+'CONTRACTACIO 3r TR 2020'!I20+'CONTRACTACIO 4t TR 2020'!I20</f>
        <v>289204.75</v>
      </c>
      <c r="J20" s="13">
        <f>'CONTRACTACIO 1r TR 2020'!J20+'CONTRACTACIO 2n TR 2020'!J20+'CONTRACTACIO 3r TR 2020'!J20+'CONTRACTACIO 4t TR 2020'!J20</f>
        <v>346025.86</v>
      </c>
      <c r="K20" s="21">
        <f t="shared" si="3"/>
        <v>0.54126850622574174</v>
      </c>
      <c r="L20" s="9">
        <f>'CONTRACTACIO 1r TR 2020'!L20+'CONTRACTACIO 2n TR 2020'!L20+'CONTRACTACIO 3r TR 2020'!L20+'CONTRACTACIO 4t TR 2020'!L20</f>
        <v>112</v>
      </c>
      <c r="M20" s="20">
        <f t="shared" si="4"/>
        <v>0.7567567567567568</v>
      </c>
      <c r="N20" s="13">
        <f>'CONTRACTACIO 1r TR 2020'!N20+'CONTRACTACIO 2n TR 2020'!N20+'CONTRACTACIO 3r TR 2020'!N20+'CONTRACTACIO 4t TR 2020'!N20</f>
        <v>213570.5</v>
      </c>
      <c r="O20" s="13">
        <f>'CONTRACTACIO 1r TR 2020'!O20+'CONTRACTACIO 2n TR 2020'!O20+'CONTRACTACIO 3r TR 2020'!O20+'CONTRACTACIO 4t TR 2020'!O20</f>
        <v>257657.34</v>
      </c>
      <c r="P20" s="21">
        <f t="shared" si="5"/>
        <v>6.993806202175494E-2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7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9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102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0</v>
      </c>
      <c r="H24" s="67" t="str">
        <f t="shared" si="2"/>
        <v/>
      </c>
      <c r="I24" s="78">
        <f>'CONTRACTACIO 1r TR 2020'!I24+'CONTRACTACIO 2n TR 2020'!I24+'CONTRACTACIO 3r TR 2020'!I24+'CONTRACTACIO 4t TR 2020'!I24</f>
        <v>0</v>
      </c>
      <c r="J24" s="79">
        <f>'CONTRACTACIO 1r TR 2020'!J24+'CONTRACTACIO 2n TR 2020'!J24+'CONTRACTACIO 3r TR 2020'!J24+'CONTRACTACIO 4t TR 2020'!J24</f>
        <v>0</v>
      </c>
      <c r="K24" s="68" t="str">
        <f t="shared" si="3"/>
        <v/>
      </c>
      <c r="L24" s="82">
        <f>'CONTRACTACIO 1r TR 2020'!L24+'CONTRACTACIO 2n TR 2020'!L24+'CONTRACTACIO 3r TR 2020'!L24+'CONTRACTACIO 4t TR 2020'!L24</f>
        <v>17</v>
      </c>
      <c r="M24" s="67">
        <f t="shared" si="4"/>
        <v>0.11486486486486487</v>
      </c>
      <c r="N24" s="78">
        <f>'CONTRACTACIO 1r TR 2020'!N24+'CONTRACTACIO 2n TR 2020'!N24+'CONTRACTACIO 3r TR 2020'!N24+'CONTRACTACIO 4t TR 2020'!N24</f>
        <v>66063.5</v>
      </c>
      <c r="O24" s="79">
        <f>'CONTRACTACIO 1r TR 2020'!O24+'CONTRACTACIO 2n TR 2020'!O24+'CONTRACTACIO 3r TR 2020'!O24+'CONTRACTACIO 4t TR 2020'!O24</f>
        <v>79923.41</v>
      </c>
      <c r="P24" s="68">
        <f t="shared" si="5"/>
        <v>2.1694271956584469E-2</v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.049999999999997" customHeight="1" thickBot="1" x14ac:dyDescent="0.35">
      <c r="A25" s="83" t="s">
        <v>0</v>
      </c>
      <c r="B25" s="16">
        <f t="shared" ref="B25:AE25" si="12">SUM(B13:B24)</f>
        <v>18</v>
      </c>
      <c r="C25" s="17">
        <f t="shared" si="12"/>
        <v>1</v>
      </c>
      <c r="D25" s="18">
        <f t="shared" si="12"/>
        <v>708271.3</v>
      </c>
      <c r="E25" s="18">
        <f t="shared" si="12"/>
        <v>857008.27</v>
      </c>
      <c r="F25" s="19">
        <f t="shared" si="12"/>
        <v>1</v>
      </c>
      <c r="G25" s="16">
        <f t="shared" si="12"/>
        <v>165</v>
      </c>
      <c r="H25" s="17">
        <f t="shared" si="12"/>
        <v>1</v>
      </c>
      <c r="I25" s="18">
        <f t="shared" si="12"/>
        <v>531841.96</v>
      </c>
      <c r="J25" s="18">
        <f t="shared" si="12"/>
        <v>639286.8899999999</v>
      </c>
      <c r="K25" s="19">
        <f t="shared" si="12"/>
        <v>1.0000000000000002</v>
      </c>
      <c r="L25" s="16">
        <f t="shared" si="12"/>
        <v>148</v>
      </c>
      <c r="M25" s="17">
        <f t="shared" si="12"/>
        <v>1</v>
      </c>
      <c r="N25" s="18">
        <f t="shared" si="12"/>
        <v>3045334.97</v>
      </c>
      <c r="O25" s="18">
        <f t="shared" si="12"/>
        <v>3684078.9200000004</v>
      </c>
      <c r="P25" s="19">
        <f t="shared" si="12"/>
        <v>0.99999999999999978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27" t="s">
        <v>59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0.95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53" t="s">
        <v>10</v>
      </c>
      <c r="B31" s="156" t="s">
        <v>17</v>
      </c>
      <c r="C31" s="157"/>
      <c r="D31" s="157"/>
      <c r="E31" s="157"/>
      <c r="F31" s="158"/>
      <c r="G31" s="25"/>
      <c r="H31" s="55"/>
      <c r="I31" s="55"/>
      <c r="J31" s="162" t="s">
        <v>15</v>
      </c>
      <c r="K31" s="163"/>
      <c r="L31" s="156" t="s">
        <v>16</v>
      </c>
      <c r="M31" s="157"/>
      <c r="N31" s="157"/>
      <c r="O31" s="157"/>
      <c r="P31" s="158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54"/>
      <c r="B32" s="159"/>
      <c r="C32" s="160"/>
      <c r="D32" s="160"/>
      <c r="E32" s="160"/>
      <c r="F32" s="161"/>
      <c r="G32" s="25"/>
      <c r="J32" s="164"/>
      <c r="K32" s="165"/>
      <c r="L32" s="168"/>
      <c r="M32" s="169"/>
      <c r="N32" s="169"/>
      <c r="O32" s="169"/>
      <c r="P32" s="17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" customHeight="1" thickBot="1" x14ac:dyDescent="0.35">
      <c r="A33" s="155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66"/>
      <c r="K33" s="167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3">
      <c r="A34" s="41" t="s">
        <v>25</v>
      </c>
      <c r="B34" s="9">
        <f t="shared" ref="B34:B43" si="13">B13+G13+L13+Q13+V13+AA13</f>
        <v>5</v>
      </c>
      <c r="C34" s="8">
        <f t="shared" ref="C34:C40" si="14">IF(B34,B34/$B$46,"")</f>
        <v>1.5105740181268883E-2</v>
      </c>
      <c r="D34" s="10">
        <f t="shared" ref="D34:D43" si="15">D13+I13+N13+S13+X13+AC13</f>
        <v>2675670.8400000003</v>
      </c>
      <c r="E34" s="11">
        <f t="shared" ref="E34:E43" si="16">E13+J13+O13+T13+Y13+AD13</f>
        <v>3237561.72</v>
      </c>
      <c r="F34" s="21">
        <f t="shared" ref="F34:F40" si="17">IF(E34,E34/$E$46,"")</f>
        <v>0.62496678232163494</v>
      </c>
      <c r="J34" s="151" t="s">
        <v>3</v>
      </c>
      <c r="K34" s="152"/>
      <c r="L34" s="58">
        <f>B25</f>
        <v>18</v>
      </c>
      <c r="M34" s="8">
        <f t="shared" ref="M34:M39" si="18">IF(L34,L34/$L$40,"")</f>
        <v>5.4380664652567974E-2</v>
      </c>
      <c r="N34" s="59">
        <f>D25</f>
        <v>708271.3</v>
      </c>
      <c r="O34" s="59">
        <f>E25</f>
        <v>857008.27</v>
      </c>
      <c r="P34" s="60">
        <f t="shared" ref="P34:P39" si="19">IF(O34,O34/$O$40,"")</f>
        <v>0.16543366497579265</v>
      </c>
    </row>
    <row r="35" spans="1:33" s="25" customFormat="1" ht="29.95" customHeight="1" x14ac:dyDescent="0.3">
      <c r="A35" s="43" t="s">
        <v>18</v>
      </c>
      <c r="B35" s="12">
        <f t="shared" si="13"/>
        <v>7</v>
      </c>
      <c r="C35" s="8">
        <f t="shared" si="14"/>
        <v>2.1148036253776436E-2</v>
      </c>
      <c r="D35" s="13">
        <f t="shared" si="15"/>
        <v>329000.8</v>
      </c>
      <c r="E35" s="14">
        <f t="shared" si="16"/>
        <v>398090.97</v>
      </c>
      <c r="F35" s="21">
        <f t="shared" si="17"/>
        <v>7.6845989083475591E-2</v>
      </c>
      <c r="J35" s="147" t="s">
        <v>1</v>
      </c>
      <c r="K35" s="148"/>
      <c r="L35" s="61">
        <f>G25</f>
        <v>165</v>
      </c>
      <c r="M35" s="8">
        <f t="shared" si="18"/>
        <v>0.49848942598187312</v>
      </c>
      <c r="N35" s="62">
        <f>I25</f>
        <v>531841.96</v>
      </c>
      <c r="O35" s="62">
        <f>J25</f>
        <v>639286.8899999999</v>
      </c>
      <c r="P35" s="60">
        <f t="shared" si="19"/>
        <v>0.12340554564739076</v>
      </c>
    </row>
    <row r="36" spans="1:33" s="25" customFormat="1" ht="29.95" customHeight="1" x14ac:dyDescent="0.3">
      <c r="A36" s="43" t="s">
        <v>19</v>
      </c>
      <c r="B36" s="12">
        <f t="shared" si="13"/>
        <v>18</v>
      </c>
      <c r="C36" s="8">
        <f t="shared" si="14"/>
        <v>5.4380664652567974E-2</v>
      </c>
      <c r="D36" s="13">
        <f t="shared" si="15"/>
        <v>250468.2</v>
      </c>
      <c r="E36" s="14">
        <f t="shared" si="16"/>
        <v>303066.52</v>
      </c>
      <c r="F36" s="21">
        <f t="shared" si="17"/>
        <v>5.8502825340366146E-2</v>
      </c>
      <c r="J36" s="147" t="s">
        <v>2</v>
      </c>
      <c r="K36" s="148"/>
      <c r="L36" s="61">
        <f>L25</f>
        <v>148</v>
      </c>
      <c r="M36" s="8">
        <f t="shared" si="18"/>
        <v>0.44712990936555891</v>
      </c>
      <c r="N36" s="62">
        <f>N25</f>
        <v>3045334.97</v>
      </c>
      <c r="O36" s="62">
        <f>O25</f>
        <v>3684078.9200000004</v>
      </c>
      <c r="P36" s="60">
        <f t="shared" si="19"/>
        <v>0.7111607893768167</v>
      </c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7" t="s">
        <v>5</v>
      </c>
      <c r="K38" s="148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3</v>
      </c>
      <c r="C39" s="8">
        <f t="shared" si="14"/>
        <v>9.0634441087613302E-3</v>
      </c>
      <c r="D39" s="13">
        <f t="shared" si="15"/>
        <v>169804.36</v>
      </c>
      <c r="E39" s="22">
        <f t="shared" si="16"/>
        <v>205463.27000000002</v>
      </c>
      <c r="F39" s="21">
        <f t="shared" si="17"/>
        <v>3.9661859708787668E-2</v>
      </c>
      <c r="G39" s="25"/>
      <c r="H39" s="25"/>
      <c r="I39" s="25"/>
      <c r="J39" s="147" t="s">
        <v>4</v>
      </c>
      <c r="K39" s="148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18</v>
      </c>
      <c r="C40" s="8">
        <f t="shared" si="14"/>
        <v>5.4380664652567974E-2</v>
      </c>
      <c r="D40" s="13">
        <f t="shared" si="15"/>
        <v>60650.979999999996</v>
      </c>
      <c r="E40" s="23">
        <f t="shared" si="16"/>
        <v>73057.69</v>
      </c>
      <c r="F40" s="21">
        <f t="shared" si="17"/>
        <v>1.4102782708695815E-2</v>
      </c>
      <c r="G40" s="25"/>
      <c r="H40" s="25"/>
      <c r="I40" s="25"/>
      <c r="J40" s="149" t="s">
        <v>0</v>
      </c>
      <c r="K40" s="150"/>
      <c r="L40" s="84">
        <f>SUM(L34:L39)</f>
        <v>331</v>
      </c>
      <c r="M40" s="17">
        <f>SUM(M34:M39)</f>
        <v>1</v>
      </c>
      <c r="N40" s="85">
        <f>SUM(N34:N39)</f>
        <v>4285448.2300000004</v>
      </c>
      <c r="O40" s="86">
        <f>SUM(O34:O39)</f>
        <v>5180374.08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263</v>
      </c>
      <c r="C41" s="8">
        <f>IF(B41,B41/$B$46,"")</f>
        <v>0.79456193353474325</v>
      </c>
      <c r="D41" s="13">
        <f t="shared" si="15"/>
        <v>733789.55</v>
      </c>
      <c r="E41" s="23">
        <f t="shared" si="16"/>
        <v>883210.5</v>
      </c>
      <c r="F41" s="21">
        <f>IF(E41,E41/$E$46,"")</f>
        <v>0.17049164526743982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3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3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9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101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9" t="s">
        <v>63</v>
      </c>
      <c r="B45" s="12">
        <f t="shared" ref="B45" si="23">B24+G24+L24+Q24+V24+AA24</f>
        <v>17</v>
      </c>
      <c r="C45" s="8">
        <f>IF(B45,B45/$B$46,"")</f>
        <v>5.1359516616314202E-2</v>
      </c>
      <c r="D45" s="13">
        <f t="shared" ref="D45" si="24">D24+I24+N24+S24+X24+AC24</f>
        <v>66063.5</v>
      </c>
      <c r="E45" s="14">
        <f t="shared" ref="E45" si="25">E24+J24+O24+T24+Y24+AD24</f>
        <v>79923.41</v>
      </c>
      <c r="F45" s="21">
        <f>IF(E45,E45/$E$46,"")</f>
        <v>1.5428115569599945E-2</v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29.95" customHeight="1" thickBot="1" x14ac:dyDescent="0.35">
      <c r="A46" s="65" t="s">
        <v>0</v>
      </c>
      <c r="B46" s="16">
        <f>SUM(B34:B45)</f>
        <v>331</v>
      </c>
      <c r="C46" s="17">
        <f>SUM(C34:C45)</f>
        <v>1</v>
      </c>
      <c r="D46" s="18">
        <f>SUM(D34:D45)</f>
        <v>4285448.2300000004</v>
      </c>
      <c r="E46" s="18">
        <f>SUM(E34:E45)</f>
        <v>5180374.080000001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29.95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2021-03-17T16:40:10Z</dcterms:modified>
</cp:coreProperties>
</file>