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87" windowHeight="7174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62913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D44" i="7" l="1"/>
  <c r="E44" i="7"/>
  <c r="F44" i="7" s="1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P16" i="7" s="1"/>
  <c r="E16" i="7"/>
  <c r="F16" i="7" s="1"/>
  <c r="T16" i="7"/>
  <c r="Y16" i="7"/>
  <c r="Z16" i="7" s="1"/>
  <c r="AD16" i="7"/>
  <c r="AE16" i="7" s="1"/>
  <c r="J17" i="7"/>
  <c r="K17" i="7" s="1"/>
  <c r="O17" i="7"/>
  <c r="P17" i="7" s="1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6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9" i="4"/>
  <c r="Y25" i="4"/>
  <c r="Z20" i="4" s="1"/>
  <c r="Z24" i="4"/>
  <c r="X25" i="4"/>
  <c r="N38" i="4" s="1"/>
  <c r="W13" i="4"/>
  <c r="W14" i="4"/>
  <c r="W15" i="4"/>
  <c r="W16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6" i="4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 s="1"/>
  <c r="K17" i="4"/>
  <c r="I25" i="4"/>
  <c r="N35" i="4" s="1"/>
  <c r="G25" i="4"/>
  <c r="H16" i="4" s="1"/>
  <c r="H17" i="4"/>
  <c r="H21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K13" i="1"/>
  <c r="F14" i="1"/>
  <c r="F15" i="1"/>
  <c r="F16" i="1"/>
  <c r="F17" i="1"/>
  <c r="F18" i="1"/>
  <c r="F19" i="1"/>
  <c r="F21" i="1"/>
  <c r="O39" i="1"/>
  <c r="P39" i="1" s="1"/>
  <c r="N37" i="1"/>
  <c r="W20" i="1" l="1"/>
  <c r="W18" i="1"/>
  <c r="P20" i="5"/>
  <c r="Z18" i="4"/>
  <c r="W18" i="4"/>
  <c r="Z20" i="1"/>
  <c r="Z25" i="1" s="1"/>
  <c r="P20" i="1"/>
  <c r="O37" i="4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K25" i="1"/>
  <c r="L35" i="1"/>
  <c r="P25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37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F37" i="4" l="1"/>
  <c r="F41" i="1"/>
  <c r="U25" i="6"/>
  <c r="M25" i="6"/>
  <c r="O40" i="5"/>
  <c r="P35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P36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P38" i="5" l="1"/>
  <c r="P36" i="5"/>
  <c r="P40" i="5" s="1"/>
  <c r="P35" i="1"/>
  <c r="P40" i="1" s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M40" i="1" l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<sst xmlns="http://schemas.openxmlformats.org/spreadsheetml/2006/main" count="465" uniqueCount="65">
  <si>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</si>
  <si>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</si>
  <si>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</si>
  <si>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</si>
  <si>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</si>
  <si>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</si>
  <si>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</si>
  <si>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</si>
  <si>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</si>
  <si>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</si>
  <si>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</si>
  <si>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</si>
  <si>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</si>
  <si>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</si>
  <si>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</si>
  <si>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</si>
  <si>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</si>
  <si>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</si>
  <si>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</si>
  <si>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</si>
  <si>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</si>
  <si>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</si>
  <si>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</si>
  <si>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</si>
  <si>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</si>
  <si>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</si>
  <si>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</si>
  <si>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</si>
  <si>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</si>
  <si>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</si>
  <si>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</si>
  <si>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</si>
  <si>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</si>
  <si>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</si>
  <si>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</si>
  <si>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</si>
  <si>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</si>
  <si>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</si>
  <si>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</si>
  <si>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</si>
  <si>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</si>
  <si>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</si>
  <si>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</si>
  <si>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</si>
  <si>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</si>
  <si>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</si>
  <si>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</si>
  <si>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</si>
  <si>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</si>
  <si>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</si>
  <si>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</si>
  <si>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</si>
  <si>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</si>
  <si>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</si>
  <si>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</si>
  <si>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</si>
  <si>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</si>
  <si>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</si>
  <si>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</si>
  <si>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</si>
  <si>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</si>
  <si>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</si>
  <si>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</si>
  <si>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</si>
  <si>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CONSORCI DE L'AUDITORI I L'ORQUESTRA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</si>
</sst>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44" fontId="25" fillId="0" borderId="1" xfId="2" applyFont="1" applyBorder="1" applyAlignment="1">
      <alignment horizontal="right" vertical="center"/>
    </xf>
    <xf numFmtId="166" fontId="25" fillId="0" borderId="1" xfId="44" applyNumberFormat="1" applyFont="1" applyBorder="1" applyAlignment="1">
      <alignment horizontal="right" vertical="center"/>
    </xf>
    <xf numFmtId="4" fontId="43" fillId="0" borderId="1" xfId="44" applyNumberFormat="1" applyFont="1" applyBorder="1" applyAlignment="1">
      <alignment horizontal="right"/>
    </xf>
    <xf numFmtId="4" fontId="44" fillId="0" borderId="1" xfId="45" applyNumberFormat="1" applyFont="1" applyBorder="1"/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166" fontId="25" fillId="0" borderId="2" xfId="44" applyNumberFormat="1" applyFont="1" applyBorder="1" applyAlignment="1">
      <alignment horizontal="right" vertical="center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15-48FB-B849-C1B059F4741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15-48FB-B849-C1B059F4741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15-48FB-B849-C1B059F4741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15-48FB-B849-C1B059F4741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15-48FB-B849-C1B059F4741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15-48FB-B849-C1B059F4741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15-48FB-B849-C1B059F4741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15-48FB-B849-C1B059F4741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15-48FB-B849-C1B059F4741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15-48FB-B849-C1B059F474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14</c:v>
                </c:pt>
                <c:pt idx="6">
                  <c:v>1</c:v>
                </c:pt>
                <c:pt idx="7">
                  <c:v>948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B15-48FB-B849-C1B059F47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9-48D7-8ABE-F5B2FD0E56A7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9-48D7-8ABE-F5B2FD0E56A7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9-48D7-8ABE-F5B2FD0E56A7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9-48D7-8ABE-F5B2FD0E56A7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9-48D7-8ABE-F5B2FD0E56A7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9-48D7-8ABE-F5B2FD0E56A7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F9-48D7-8ABE-F5B2FD0E56A7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9-48D7-8ABE-F5B2FD0E56A7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F9-48D7-8ABE-F5B2FD0E56A7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9-48D7-8ABE-F5B2FD0E56A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2249965.5300000003</c:v>
                </c:pt>
                <c:pt idx="1">
                  <c:v>121000</c:v>
                </c:pt>
                <c:pt idx="2">
                  <c:v>0</c:v>
                </c:pt>
                <c:pt idx="3">
                  <c:v>143536.25</c:v>
                </c:pt>
                <c:pt idx="4">
                  <c:v>0</c:v>
                </c:pt>
                <c:pt idx="5">
                  <c:v>622846.84</c:v>
                </c:pt>
                <c:pt idx="6">
                  <c:v>34717.370000000003</c:v>
                </c:pt>
                <c:pt idx="7">
                  <c:v>2620684.5699999998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FF9-48D7-8ABE-F5B2FD0E56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A-4C03-8392-E7751357759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9A-4C03-8392-E7751357759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A-4C03-8392-E7751357759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9A-4C03-8392-E7751357759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819</c:v>
                </c:pt>
                <c:pt idx="2">
                  <c:v>144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9A-4C03-8392-E775135775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38-4175-9B15-379A3A8A781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38-4175-9B15-379A3A8A781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38-4175-9B15-379A3A8A781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8-4175-9B15-379A3A8A781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38-4175-9B15-379A3A8A781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38-4175-9B15-379A3A8A781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5191727.68</c:v>
                </c:pt>
                <c:pt idx="2">
                  <c:v>274872.88</c:v>
                </c:pt>
                <c:pt idx="3">
                  <c:v>0</c:v>
                </c:pt>
                <c:pt idx="4">
                  <c:v>326150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A38-4175-9B15-379A3A8A78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3" zoomScaleNormal="100" workbookViewId="0">
      <selection activeCell="A20" sqref="A2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0" t="s">
        <v>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9.95" customHeight="1" thickBot="1" x14ac:dyDescent="0.35">
      <c r="A11" s="145" t="s">
        <v>10</v>
      </c>
      <c r="B11" s="113" t="s">
        <v>3</v>
      </c>
      <c r="C11" s="114"/>
      <c r="D11" s="114"/>
      <c r="E11" s="114"/>
      <c r="F11" s="115"/>
      <c r="G11" s="116" t="s">
        <v>1</v>
      </c>
      <c r="H11" s="117"/>
      <c r="I11" s="117"/>
      <c r="J11" s="117"/>
      <c r="K11" s="118"/>
      <c r="L11" s="131" t="s">
        <v>2</v>
      </c>
      <c r="M11" s="132"/>
      <c r="N11" s="132"/>
      <c r="O11" s="132"/>
      <c r="P11" s="132"/>
      <c r="Q11" s="119" t="s">
        <v>34</v>
      </c>
      <c r="R11" s="120"/>
      <c r="S11" s="120"/>
      <c r="T11" s="120"/>
      <c r="U11" s="121"/>
      <c r="V11" s="125" t="s">
        <v>5</v>
      </c>
      <c r="W11" s="126"/>
      <c r="X11" s="126"/>
      <c r="Y11" s="126"/>
      <c r="Z11" s="127"/>
      <c r="AA11" s="122" t="s">
        <v>4</v>
      </c>
      <c r="AB11" s="123"/>
      <c r="AC11" s="123"/>
      <c r="AD11" s="123"/>
      <c r="AE11" s="124"/>
    </row>
    <row r="12" spans="1:31" ht="38.950000000000003" customHeight="1" thickBot="1" x14ac:dyDescent="0.35">
      <c r="A12" s="14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2.2831050228310501E-3</v>
      </c>
      <c r="I13" s="4">
        <v>692387.65</v>
      </c>
      <c r="J13" s="5">
        <v>837789.06</v>
      </c>
      <c r="K13" s="21">
        <f t="shared" ref="K13:K24" si="3">IF(J13,J13/$J$25,"")</f>
        <v>0.45779097854323481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91"/>
      <c r="O16" s="91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0"/>
      <c r="Y17" s="9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>
        <v>8</v>
      </c>
      <c r="W18" s="67">
        <f t="shared" si="8"/>
        <v>1</v>
      </c>
      <c r="X18" s="70">
        <v>203200</v>
      </c>
      <c r="Y18" s="71">
        <v>223520</v>
      </c>
      <c r="Z18" s="68">
        <f t="shared" si="9"/>
        <v>1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437</v>
      </c>
      <c r="H20" s="67">
        <f t="shared" si="2"/>
        <v>0.99771689497716898</v>
      </c>
      <c r="I20" s="70">
        <v>847184.42</v>
      </c>
      <c r="J20" s="71">
        <v>992279.9</v>
      </c>
      <c r="K20" s="68">
        <f t="shared" si="3"/>
        <v>0.54220902145676519</v>
      </c>
      <c r="L20" s="69">
        <v>54</v>
      </c>
      <c r="M20" s="67">
        <f t="shared" si="4"/>
        <v>1</v>
      </c>
      <c r="N20" s="70">
        <v>78535.41</v>
      </c>
      <c r="O20" s="71">
        <v>94759.74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101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88"/>
      <c r="J21" s="8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89"/>
      <c r="Y21" s="89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88"/>
      <c r="J22" s="8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89"/>
      <c r="Y22" s="95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88"/>
      <c r="J23" s="8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89"/>
      <c r="Y23" s="95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438</v>
      </c>
      <c r="H25" s="17">
        <f t="shared" si="12"/>
        <v>1</v>
      </c>
      <c r="I25" s="18">
        <f t="shared" si="12"/>
        <v>1539572.07</v>
      </c>
      <c r="J25" s="18">
        <f t="shared" si="12"/>
        <v>1830068.96</v>
      </c>
      <c r="K25" s="19">
        <f t="shared" si="12"/>
        <v>1</v>
      </c>
      <c r="L25" s="16">
        <f t="shared" si="12"/>
        <v>54</v>
      </c>
      <c r="M25" s="17">
        <f t="shared" si="12"/>
        <v>1</v>
      </c>
      <c r="N25" s="18">
        <f t="shared" si="12"/>
        <v>78535.41</v>
      </c>
      <c r="O25" s="18">
        <f t="shared" si="12"/>
        <v>94759.74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8</v>
      </c>
      <c r="W25" s="17">
        <f t="shared" si="12"/>
        <v>1</v>
      </c>
      <c r="X25" s="18">
        <f t="shared" si="12"/>
        <v>203200</v>
      </c>
      <c r="Y25" s="18">
        <f t="shared" si="12"/>
        <v>223520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1" t="s">
        <v>62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2" t="s">
        <v>54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7" t="s">
        <v>36</v>
      </c>
      <c r="B29" s="147"/>
      <c r="C29" s="147"/>
      <c r="D29" s="147"/>
      <c r="E29" s="147"/>
      <c r="F29" s="147"/>
      <c r="G29" s="147"/>
      <c r="H29" s="147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28" t="s">
        <v>10</v>
      </c>
      <c r="B31" s="133" t="s">
        <v>17</v>
      </c>
      <c r="C31" s="134"/>
      <c r="D31" s="134"/>
      <c r="E31" s="134"/>
      <c r="F31" s="135"/>
      <c r="G31" s="25"/>
      <c r="J31" s="139" t="s">
        <v>15</v>
      </c>
      <c r="K31" s="140"/>
      <c r="L31" s="133" t="s">
        <v>16</v>
      </c>
      <c r="M31" s="134"/>
      <c r="N31" s="134"/>
      <c r="O31" s="134"/>
      <c r="P31" s="135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29"/>
      <c r="B32" s="148"/>
      <c r="C32" s="149"/>
      <c r="D32" s="149"/>
      <c r="E32" s="149"/>
      <c r="F32" s="150"/>
      <c r="G32" s="25"/>
      <c r="J32" s="141"/>
      <c r="K32" s="142"/>
      <c r="L32" s="136"/>
      <c r="M32" s="137"/>
      <c r="N32" s="137"/>
      <c r="O32" s="137"/>
      <c r="P32" s="138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0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3"/>
      <c r="K33" s="144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2E-3</v>
      </c>
      <c r="D34" s="10">
        <f t="shared" ref="D34:D45" si="15">D13+I13+N13+S13+AC13+X13</f>
        <v>692387.65</v>
      </c>
      <c r="E34" s="11">
        <f t="shared" ref="E34:E45" si="16">E13+J13+O13+T13+AD13+Y13</f>
        <v>837789.06</v>
      </c>
      <c r="F34" s="21">
        <f t="shared" ref="F34:F43" si="17">IF(E34,E34/$E$46,"")</f>
        <v>0.38996884444317625</v>
      </c>
      <c r="J34" s="108" t="s">
        <v>3</v>
      </c>
      <c r="K34" s="109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4" t="s">
        <v>1</v>
      </c>
      <c r="K35" s="105"/>
      <c r="L35" s="61">
        <f>G25</f>
        <v>438</v>
      </c>
      <c r="M35" s="8">
        <f t="shared" si="18"/>
        <v>0.876</v>
      </c>
      <c r="N35" s="62">
        <f>I25</f>
        <v>1539572.07</v>
      </c>
      <c r="O35" s="62">
        <f>J25</f>
        <v>1830068.96</v>
      </c>
      <c r="P35" s="60">
        <f t="shared" si="19"/>
        <v>0.85184912486506492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4" t="s">
        <v>2</v>
      </c>
      <c r="K36" s="105"/>
      <c r="L36" s="61">
        <f>L25</f>
        <v>54</v>
      </c>
      <c r="M36" s="8">
        <f t="shared" si="18"/>
        <v>0.108</v>
      </c>
      <c r="N36" s="62">
        <f>N25</f>
        <v>78535.41</v>
      </c>
      <c r="O36" s="62">
        <f>O25</f>
        <v>94759.74</v>
      </c>
      <c r="P36" s="60">
        <f t="shared" si="19"/>
        <v>4.4108174804211253E-2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4" t="s">
        <v>34</v>
      </c>
      <c r="K37" s="105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4" t="s">
        <v>5</v>
      </c>
      <c r="K38" s="105"/>
      <c r="L38" s="61">
        <f>V25</f>
        <v>8</v>
      </c>
      <c r="M38" s="8">
        <f t="shared" si="18"/>
        <v>1.6E-2</v>
      </c>
      <c r="N38" s="62">
        <f>X25</f>
        <v>203200</v>
      </c>
      <c r="O38" s="62">
        <f>Y25</f>
        <v>223520</v>
      </c>
      <c r="P38" s="60">
        <f t="shared" si="19"/>
        <v>0.10404270033072377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8</v>
      </c>
      <c r="C39" s="8">
        <f t="shared" si="14"/>
        <v>1.6E-2</v>
      </c>
      <c r="D39" s="13">
        <f t="shared" si="15"/>
        <v>203200</v>
      </c>
      <c r="E39" s="22">
        <f t="shared" si="16"/>
        <v>223520</v>
      </c>
      <c r="F39" s="21">
        <f t="shared" si="17"/>
        <v>0.10404270033072377</v>
      </c>
      <c r="G39" s="25"/>
      <c r="J39" s="104" t="s">
        <v>4</v>
      </c>
      <c r="K39" s="105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6" t="s">
        <v>0</v>
      </c>
      <c r="K40" s="107"/>
      <c r="L40" s="84">
        <f>SUM(L34:L39)</f>
        <v>500</v>
      </c>
      <c r="M40" s="17">
        <f>SUM(M34:M39)</f>
        <v>1</v>
      </c>
      <c r="N40" s="85">
        <f>SUM(N34:N39)</f>
        <v>1821307.48</v>
      </c>
      <c r="O40" s="86">
        <f>SUM(O34:O39)</f>
        <v>2148348.7000000002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491</v>
      </c>
      <c r="C41" s="8">
        <f t="shared" si="14"/>
        <v>0.98199999999999998</v>
      </c>
      <c r="D41" s="13">
        <f t="shared" si="15"/>
        <v>925719.83000000007</v>
      </c>
      <c r="E41" s="23">
        <f t="shared" si="16"/>
        <v>1087039.6400000001</v>
      </c>
      <c r="F41" s="21">
        <f t="shared" si="17"/>
        <v>0.50598845522609992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101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3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500</v>
      </c>
      <c r="C46" s="17">
        <f>SUM(C34:C45)</f>
        <v>1</v>
      </c>
      <c r="D46" s="18">
        <f>SUM(D34:D45)</f>
        <v>1821307.48</v>
      </c>
      <c r="E46" s="18">
        <f>SUM(E34:E45)</f>
        <v>2148348.7000000002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3" zoomScale="55" zoomScaleNormal="55" workbookViewId="0">
      <pane xSplit="1" topLeftCell="I1" activePane="topRight" state="frozen"/>
      <selection pane="topRight" activeCell="G20" sqref="G2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CONSORCI DE L'AUDITORI I L'ORQUESTRA</v>
      </c>
      <c r="C8" s="75"/>
      <c r="D8" s="75"/>
      <c r="E8" s="75"/>
      <c r="F8" s="75"/>
      <c r="G8" s="76"/>
      <c r="H8" s="76"/>
      <c r="I8" s="76"/>
      <c r="J8" s="93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0" t="s">
        <v>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9.95" customHeight="1" thickBot="1" x14ac:dyDescent="0.35">
      <c r="A11" s="145" t="s">
        <v>10</v>
      </c>
      <c r="B11" s="113" t="s">
        <v>3</v>
      </c>
      <c r="C11" s="114"/>
      <c r="D11" s="114"/>
      <c r="E11" s="114"/>
      <c r="F11" s="115"/>
      <c r="G11" s="116" t="s">
        <v>1</v>
      </c>
      <c r="H11" s="117"/>
      <c r="I11" s="117"/>
      <c r="J11" s="117"/>
      <c r="K11" s="118"/>
      <c r="L11" s="131" t="s">
        <v>2</v>
      </c>
      <c r="M11" s="132"/>
      <c r="N11" s="132"/>
      <c r="O11" s="132"/>
      <c r="P11" s="132"/>
      <c r="Q11" s="119" t="s">
        <v>34</v>
      </c>
      <c r="R11" s="120"/>
      <c r="S11" s="120"/>
      <c r="T11" s="120"/>
      <c r="U11" s="121"/>
      <c r="V11" s="125" t="s">
        <v>5</v>
      </c>
      <c r="W11" s="126"/>
      <c r="X11" s="126"/>
      <c r="Y11" s="126"/>
      <c r="Z11" s="127"/>
      <c r="AA11" s="122" t="s">
        <v>4</v>
      </c>
      <c r="AB11" s="123"/>
      <c r="AC11" s="123"/>
      <c r="AD11" s="123"/>
      <c r="AE11" s="124"/>
    </row>
    <row r="12" spans="1:31" ht="38.950000000000003" customHeight="1" thickBot="1" x14ac:dyDescent="0.35">
      <c r="A12" s="14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0.01</v>
      </c>
      <c r="I13" s="4">
        <v>55585.1</v>
      </c>
      <c r="J13" s="5">
        <v>67257.97</v>
      </c>
      <c r="K13" s="21">
        <f t="shared" ref="K13:K21" si="3">IF(J13,J13/$J$25,"")</f>
        <v>9.9534042017567673E-2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0.01</v>
      </c>
      <c r="I16" s="6">
        <v>118625</v>
      </c>
      <c r="J16" s="7">
        <v>143536.25</v>
      </c>
      <c r="K16" s="21">
        <f t="shared" si="3"/>
        <v>0.21241710296257973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0.01</v>
      </c>
      <c r="I18" s="70">
        <v>82500</v>
      </c>
      <c r="J18" s="71">
        <v>99825</v>
      </c>
      <c r="K18" s="68">
        <f t="shared" si="3"/>
        <v>0.1477294920498447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>
        <v>1</v>
      </c>
      <c r="W18" s="67">
        <f t="shared" si="8"/>
        <v>1</v>
      </c>
      <c r="X18" s="70">
        <v>22000</v>
      </c>
      <c r="Y18" s="71">
        <v>26620</v>
      </c>
      <c r="Z18" s="68">
        <f t="shared" si="9"/>
        <v>1</v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97</v>
      </c>
      <c r="H20" s="67">
        <f t="shared" si="2"/>
        <v>0.97</v>
      </c>
      <c r="I20" s="70">
        <v>313488.65999999997</v>
      </c>
      <c r="J20" s="71">
        <v>365109.09</v>
      </c>
      <c r="K20" s="21">
        <f t="shared" si="3"/>
        <v>0.54031936297000782</v>
      </c>
      <c r="L20" s="69">
        <v>18</v>
      </c>
      <c r="M20" s="67">
        <f t="shared" si="4"/>
        <v>1</v>
      </c>
      <c r="N20" s="70">
        <v>36313.08</v>
      </c>
      <c r="O20" s="71">
        <v>43930.89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100</v>
      </c>
      <c r="H25" s="17">
        <f t="shared" si="32"/>
        <v>1</v>
      </c>
      <c r="I25" s="18">
        <f t="shared" si="32"/>
        <v>570198.76</v>
      </c>
      <c r="J25" s="18">
        <f t="shared" si="32"/>
        <v>675728.31</v>
      </c>
      <c r="K25" s="19">
        <f t="shared" si="32"/>
        <v>1</v>
      </c>
      <c r="L25" s="16">
        <f t="shared" si="32"/>
        <v>18</v>
      </c>
      <c r="M25" s="17">
        <f t="shared" si="32"/>
        <v>1</v>
      </c>
      <c r="N25" s="18">
        <f t="shared" si="32"/>
        <v>36313.08</v>
      </c>
      <c r="O25" s="18">
        <f t="shared" si="32"/>
        <v>43930.89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</v>
      </c>
      <c r="W25" s="17">
        <f t="shared" si="32"/>
        <v>1</v>
      </c>
      <c r="X25" s="18">
        <f t="shared" si="32"/>
        <v>22000</v>
      </c>
      <c r="Y25" s="18">
        <f t="shared" si="32"/>
        <v>26620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51" t="s">
        <v>61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2" t="s">
        <v>54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7" t="s">
        <v>36</v>
      </c>
      <c r="B29" s="147"/>
      <c r="C29" s="147"/>
      <c r="D29" s="147"/>
      <c r="E29" s="147"/>
      <c r="F29" s="147"/>
      <c r="G29" s="147"/>
      <c r="H29" s="147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28" t="s">
        <v>10</v>
      </c>
      <c r="B31" s="133" t="s">
        <v>17</v>
      </c>
      <c r="C31" s="134"/>
      <c r="D31" s="134"/>
      <c r="E31" s="134"/>
      <c r="F31" s="135"/>
      <c r="G31" s="25"/>
      <c r="J31" s="139" t="s">
        <v>15</v>
      </c>
      <c r="K31" s="140"/>
      <c r="L31" s="133" t="s">
        <v>16</v>
      </c>
      <c r="M31" s="134"/>
      <c r="N31" s="134"/>
      <c r="O31" s="134"/>
      <c r="P31" s="135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29"/>
      <c r="B32" s="136"/>
      <c r="C32" s="137"/>
      <c r="D32" s="137"/>
      <c r="E32" s="137"/>
      <c r="F32" s="138"/>
      <c r="G32" s="25"/>
      <c r="J32" s="141"/>
      <c r="K32" s="142"/>
      <c r="L32" s="136"/>
      <c r="M32" s="137"/>
      <c r="N32" s="137"/>
      <c r="O32" s="137"/>
      <c r="P32" s="138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0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3"/>
      <c r="K33" s="144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8.4033613445378148E-3</v>
      </c>
      <c r="D34" s="10">
        <f t="shared" ref="D34:D45" si="35">D13+I13+N13+S13+AC13+X13</f>
        <v>55585.1</v>
      </c>
      <c r="E34" s="11">
        <f t="shared" ref="E34:E45" si="36">E13+J13+O13+T13+AD13+Y13</f>
        <v>67257.97</v>
      </c>
      <c r="F34" s="21">
        <f t="shared" ref="F34:F42" si="37">IF(E34,E34/$E$46,"")</f>
        <v>9.0124406522384654E-2</v>
      </c>
      <c r="J34" s="108" t="s">
        <v>3</v>
      </c>
      <c r="K34" s="109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4" t="s">
        <v>1</v>
      </c>
      <c r="K35" s="105"/>
      <c r="L35" s="61">
        <f>G25</f>
        <v>100</v>
      </c>
      <c r="M35" s="8">
        <f t="shared" si="38"/>
        <v>0.84033613445378152</v>
      </c>
      <c r="N35" s="62">
        <f>I25</f>
        <v>570198.76</v>
      </c>
      <c r="O35" s="62">
        <f>J25</f>
        <v>675728.31</v>
      </c>
      <c r="P35" s="60">
        <f t="shared" si="39"/>
        <v>0.90546314301671549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4" t="s">
        <v>2</v>
      </c>
      <c r="K36" s="105"/>
      <c r="L36" s="61">
        <f>L25</f>
        <v>18</v>
      </c>
      <c r="M36" s="8">
        <f t="shared" si="38"/>
        <v>0.15126050420168066</v>
      </c>
      <c r="N36" s="62">
        <f>N25</f>
        <v>36313.08</v>
      </c>
      <c r="O36" s="62">
        <f>O25</f>
        <v>43930.89</v>
      </c>
      <c r="P36" s="60">
        <f t="shared" si="39"/>
        <v>5.8866560933227126E-2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1</v>
      </c>
      <c r="C37" s="8">
        <f t="shared" si="34"/>
        <v>8.4033613445378148E-3</v>
      </c>
      <c r="D37" s="13">
        <f t="shared" si="35"/>
        <v>118625</v>
      </c>
      <c r="E37" s="14">
        <f t="shared" si="36"/>
        <v>143536.25</v>
      </c>
      <c r="F37" s="21">
        <f t="shared" si="37"/>
        <v>0.19233585767900271</v>
      </c>
      <c r="G37" s="25"/>
      <c r="J37" s="104" t="s">
        <v>34</v>
      </c>
      <c r="K37" s="105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4" t="s">
        <v>5</v>
      </c>
      <c r="K38" s="105"/>
      <c r="L38" s="61">
        <f>V25</f>
        <v>1</v>
      </c>
      <c r="M38" s="8">
        <f t="shared" si="38"/>
        <v>8.4033613445378148E-3</v>
      </c>
      <c r="N38" s="62">
        <f>X25</f>
        <v>22000</v>
      </c>
      <c r="O38" s="62">
        <f>Y25</f>
        <v>26620</v>
      </c>
      <c r="P38" s="60">
        <f t="shared" si="39"/>
        <v>3.56702960500574E-2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2</v>
      </c>
      <c r="C39" s="8">
        <f t="shared" si="34"/>
        <v>1.680672268907563E-2</v>
      </c>
      <c r="D39" s="13">
        <f t="shared" si="35"/>
        <v>104500</v>
      </c>
      <c r="E39" s="22">
        <f t="shared" si="36"/>
        <v>126445</v>
      </c>
      <c r="F39" s="21">
        <f t="shared" si="37"/>
        <v>0.16943390623777269</v>
      </c>
      <c r="G39" s="25"/>
      <c r="J39" s="104" t="s">
        <v>4</v>
      </c>
      <c r="K39" s="105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6" t="s">
        <v>0</v>
      </c>
      <c r="K40" s="107"/>
      <c r="L40" s="84">
        <f>SUM(L34:L39)</f>
        <v>119</v>
      </c>
      <c r="M40" s="17">
        <f>SUM(M34:M39)</f>
        <v>1</v>
      </c>
      <c r="N40" s="85">
        <f>SUM(N34:N39)</f>
        <v>628511.84</v>
      </c>
      <c r="O40" s="86">
        <f>SUM(O34:O39)</f>
        <v>746279.20000000007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115</v>
      </c>
      <c r="C41" s="8">
        <f t="shared" si="34"/>
        <v>0.96638655462184875</v>
      </c>
      <c r="D41" s="13">
        <f t="shared" si="35"/>
        <v>349801.74</v>
      </c>
      <c r="E41" s="23">
        <f t="shared" si="36"/>
        <v>409039.98000000004</v>
      </c>
      <c r="F41" s="21">
        <f t="shared" si="37"/>
        <v>0.54810582956084009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0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119</v>
      </c>
      <c r="C46" s="17">
        <f>SUM(C34:C45)</f>
        <v>1</v>
      </c>
      <c r="D46" s="18">
        <f>SUM(D34:D45)</f>
        <v>628511.84</v>
      </c>
      <c r="E46" s="18">
        <f>SUM(E34:E45)</f>
        <v>746279.2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H1" zoomScale="70" zoomScaleNormal="70" workbookViewId="0">
      <selection activeCell="K3" sqref="K3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CONSORCI DE L'AUDITORI I L'ORQUESTRA</v>
      </c>
      <c r="C8" s="75"/>
      <c r="D8" s="75"/>
      <c r="E8" s="75"/>
      <c r="F8" s="75"/>
      <c r="G8" s="76"/>
      <c r="H8" s="76"/>
      <c r="I8" s="76"/>
      <c r="J8" s="93"/>
      <c r="K8" s="76"/>
      <c r="L8" s="30"/>
      <c r="N8" s="26"/>
      <c r="R8" s="30"/>
      <c r="X8" s="30"/>
      <c r="AE8" s="30"/>
    </row>
    <row r="9" spans="1:31" ht="20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0" t="s">
        <v>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9.95" customHeight="1" thickBot="1" x14ac:dyDescent="0.35">
      <c r="A11" s="145" t="s">
        <v>10</v>
      </c>
      <c r="B11" s="113" t="s">
        <v>3</v>
      </c>
      <c r="C11" s="114"/>
      <c r="D11" s="114"/>
      <c r="E11" s="114"/>
      <c r="F11" s="115"/>
      <c r="G11" s="116" t="s">
        <v>1</v>
      </c>
      <c r="H11" s="117"/>
      <c r="I11" s="117"/>
      <c r="J11" s="117"/>
      <c r="K11" s="118"/>
      <c r="L11" s="131" t="s">
        <v>2</v>
      </c>
      <c r="M11" s="132"/>
      <c r="N11" s="132"/>
      <c r="O11" s="132"/>
      <c r="P11" s="132"/>
      <c r="Q11" s="119" t="s">
        <v>34</v>
      </c>
      <c r="R11" s="120"/>
      <c r="S11" s="120"/>
      <c r="T11" s="120"/>
      <c r="U11" s="121"/>
      <c r="V11" s="125" t="s">
        <v>5</v>
      </c>
      <c r="W11" s="126"/>
      <c r="X11" s="126"/>
      <c r="Y11" s="126"/>
      <c r="Z11" s="127"/>
      <c r="AA11" s="122" t="s">
        <v>4</v>
      </c>
      <c r="AB11" s="123"/>
      <c r="AC11" s="123"/>
      <c r="AD11" s="123"/>
      <c r="AE11" s="124"/>
    </row>
    <row r="12" spans="1:31" ht="38.950000000000003" customHeight="1" thickBot="1" x14ac:dyDescent="0.35">
      <c r="A12" s="146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3" si="2">IF(G13,G13/$G$25,"")</f>
        <v>3.4482758620689655E-2</v>
      </c>
      <c r="I13" s="4">
        <v>300078</v>
      </c>
      <c r="J13" s="5">
        <v>363094.38</v>
      </c>
      <c r="K13" s="21">
        <f t="shared" ref="K13:K23" si="3">IF(J13,J13/$J$25,"")</f>
        <v>0.50285113110433477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1.1494252873563218E-2</v>
      </c>
      <c r="I18" s="70">
        <v>47704</v>
      </c>
      <c r="J18" s="71">
        <v>57721.84</v>
      </c>
      <c r="K18" s="68">
        <f t="shared" si="3"/>
        <v>7.9939250322253491E-2</v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83</v>
      </c>
      <c r="H20" s="67">
        <f t="shared" si="2"/>
        <v>0.95402298850574707</v>
      </c>
      <c r="I20" s="70">
        <v>256454.39</v>
      </c>
      <c r="J20" s="71">
        <v>301255.09999999998</v>
      </c>
      <c r="K20" s="68">
        <f t="shared" si="3"/>
        <v>0.41720961857341182</v>
      </c>
      <c r="L20" s="69">
        <v>27</v>
      </c>
      <c r="M20" s="67">
        <f t="shared" si="4"/>
        <v>1</v>
      </c>
      <c r="N20" s="70">
        <v>30670.36</v>
      </c>
      <c r="O20" s="71">
        <v>37081.47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>
        <v>0</v>
      </c>
      <c r="W20" s="67" t="str">
        <f t="shared" si="8"/>
        <v/>
      </c>
      <c r="X20" s="70">
        <v>0</v>
      </c>
      <c r="Y20" s="71">
        <v>0</v>
      </c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87</v>
      </c>
      <c r="H25" s="17">
        <f t="shared" si="22"/>
        <v>1</v>
      </c>
      <c r="I25" s="18">
        <f t="shared" si="22"/>
        <v>604236.39</v>
      </c>
      <c r="J25" s="18">
        <f t="shared" si="22"/>
        <v>722071.32</v>
      </c>
      <c r="K25" s="19">
        <f t="shared" si="22"/>
        <v>1</v>
      </c>
      <c r="L25" s="16">
        <f t="shared" si="22"/>
        <v>27</v>
      </c>
      <c r="M25" s="17">
        <f t="shared" si="22"/>
        <v>1</v>
      </c>
      <c r="N25" s="18">
        <f t="shared" si="22"/>
        <v>30670.36</v>
      </c>
      <c r="O25" s="18">
        <f t="shared" si="22"/>
        <v>37081.47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1" t="s">
        <v>61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2" t="s">
        <v>54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47" t="s">
        <v>36</v>
      </c>
      <c r="B29" s="147"/>
      <c r="C29" s="147"/>
      <c r="D29" s="147"/>
      <c r="E29" s="147"/>
      <c r="F29" s="147"/>
      <c r="G29" s="147"/>
      <c r="H29" s="147"/>
      <c r="I29" s="50"/>
      <c r="J29" s="50"/>
      <c r="K29" s="50"/>
      <c r="L29" s="92"/>
      <c r="M29" s="51"/>
      <c r="N29" s="47"/>
      <c r="O29" s="47"/>
      <c r="P29" s="50"/>
      <c r="Q29" s="50"/>
      <c r="R29" s="9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28" t="s">
        <v>10</v>
      </c>
      <c r="B31" s="133" t="s">
        <v>17</v>
      </c>
      <c r="C31" s="134"/>
      <c r="D31" s="134"/>
      <c r="E31" s="134"/>
      <c r="F31" s="135"/>
      <c r="G31" s="25"/>
      <c r="J31" s="139" t="s">
        <v>15</v>
      </c>
      <c r="K31" s="140"/>
      <c r="L31" s="133" t="s">
        <v>16</v>
      </c>
      <c r="M31" s="134"/>
      <c r="N31" s="134"/>
      <c r="O31" s="134"/>
      <c r="P31" s="135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29"/>
      <c r="B32" s="148"/>
      <c r="C32" s="149"/>
      <c r="D32" s="149"/>
      <c r="E32" s="149"/>
      <c r="F32" s="150"/>
      <c r="G32" s="25"/>
      <c r="J32" s="141"/>
      <c r="K32" s="142"/>
      <c r="L32" s="136"/>
      <c r="M32" s="137"/>
      <c r="N32" s="137"/>
      <c r="O32" s="137"/>
      <c r="P32" s="138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0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3"/>
      <c r="K33" s="144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3</v>
      </c>
      <c r="C34" s="8">
        <f t="shared" ref="C34:C42" si="24">IF(B34,B34/$B$46,"")</f>
        <v>2.6315789473684209E-2</v>
      </c>
      <c r="D34" s="10">
        <f t="shared" ref="D34:D45" si="25">D13+I13+N13+S13+AC13+X13</f>
        <v>300078</v>
      </c>
      <c r="E34" s="11">
        <f t="shared" ref="E34:E45" si="26">E13+J13+O13+T13+AD13+Y13</f>
        <v>363094.38</v>
      </c>
      <c r="F34" s="21">
        <f t="shared" ref="F34:F43" si="27">IF(E34,E34/$E$46,"")</f>
        <v>0.47828893574902104</v>
      </c>
      <c r="J34" s="108" t="s">
        <v>3</v>
      </c>
      <c r="K34" s="109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4" t="s">
        <v>1</v>
      </c>
      <c r="K35" s="105"/>
      <c r="L35" s="61">
        <f>G25</f>
        <v>87</v>
      </c>
      <c r="M35" s="8">
        <f>IF(L35,L35/$L$40,"")</f>
        <v>0.76315789473684215</v>
      </c>
      <c r="N35" s="62">
        <f>I25</f>
        <v>604236.39</v>
      </c>
      <c r="O35" s="62">
        <f>J25</f>
        <v>722071.32</v>
      </c>
      <c r="P35" s="60">
        <f>IF(O35,O35/$O$40,"")</f>
        <v>0.95115414118414821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4" t="s">
        <v>2</v>
      </c>
      <c r="K36" s="105"/>
      <c r="L36" s="61">
        <f>L25</f>
        <v>27</v>
      </c>
      <c r="M36" s="8">
        <f>IF(L36,L36/$L$40,"")</f>
        <v>0.23684210526315788</v>
      </c>
      <c r="N36" s="62">
        <f>N25</f>
        <v>30670.36</v>
      </c>
      <c r="O36" s="62">
        <f>O25</f>
        <v>37081.47</v>
      </c>
      <c r="P36" s="60">
        <f>IF(O36,O36/$O$40,"")</f>
        <v>4.8845858815851823E-2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4" t="s">
        <v>34</v>
      </c>
      <c r="K37" s="105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4" t="s">
        <v>5</v>
      </c>
      <c r="K38" s="105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1</v>
      </c>
      <c r="C39" s="8">
        <f t="shared" si="24"/>
        <v>8.771929824561403E-3</v>
      </c>
      <c r="D39" s="13">
        <f t="shared" si="25"/>
        <v>47704</v>
      </c>
      <c r="E39" s="22">
        <f t="shared" si="26"/>
        <v>57721.84</v>
      </c>
      <c r="F39" s="21">
        <f t="shared" si="27"/>
        <v>7.6034548987167661E-2</v>
      </c>
      <c r="G39" s="25"/>
      <c r="J39" s="104" t="s">
        <v>4</v>
      </c>
      <c r="K39" s="105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6" t="s">
        <v>0</v>
      </c>
      <c r="K40" s="107"/>
      <c r="L40" s="84">
        <f>SUM(L34:L39)</f>
        <v>114</v>
      </c>
      <c r="M40" s="17">
        <f>SUM(M34:M39)</f>
        <v>1</v>
      </c>
      <c r="N40" s="85">
        <f>SUM(N34:N39)</f>
        <v>634906.75</v>
      </c>
      <c r="O40" s="86">
        <f>SUM(O34:O39)</f>
        <v>759152.78999999992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110</v>
      </c>
      <c r="C41" s="8">
        <f t="shared" si="24"/>
        <v>0.96491228070175439</v>
      </c>
      <c r="D41" s="13">
        <f t="shared" si="25"/>
        <v>287124.75</v>
      </c>
      <c r="E41" s="23">
        <f t="shared" si="26"/>
        <v>338336.56999999995</v>
      </c>
      <c r="F41" s="21">
        <f t="shared" si="27"/>
        <v>0.44567651526381136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3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114</v>
      </c>
      <c r="C46" s="17">
        <f>SUM(C34:C45)</f>
        <v>1</v>
      </c>
      <c r="D46" s="18">
        <f>SUM(D34:D45)</f>
        <v>634906.75</v>
      </c>
      <c r="E46" s="18">
        <f>SUM(E34:E45)</f>
        <v>759152.78999999992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A5" sqref="A5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6" t="s">
        <v>52</v>
      </c>
      <c r="J7" s="97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CONSORCI DE L'AUDITORI I L'ORQUESTRA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10" t="s">
        <v>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29.95" customHeight="1" thickBot="1" x14ac:dyDescent="0.35">
      <c r="A11" s="145" t="s">
        <v>10</v>
      </c>
      <c r="B11" s="113" t="s">
        <v>3</v>
      </c>
      <c r="C11" s="114"/>
      <c r="D11" s="114"/>
      <c r="E11" s="114"/>
      <c r="F11" s="115"/>
      <c r="G11" s="116" t="s">
        <v>1</v>
      </c>
      <c r="H11" s="117"/>
      <c r="I11" s="117"/>
      <c r="J11" s="117"/>
      <c r="K11" s="118"/>
      <c r="L11" s="131" t="s">
        <v>2</v>
      </c>
      <c r="M11" s="132"/>
      <c r="N11" s="132"/>
      <c r="O11" s="132"/>
      <c r="P11" s="132"/>
      <c r="Q11" s="119" t="s">
        <v>34</v>
      </c>
      <c r="R11" s="120"/>
      <c r="S11" s="120"/>
      <c r="T11" s="120"/>
      <c r="U11" s="121"/>
      <c r="V11" s="125" t="s">
        <v>5</v>
      </c>
      <c r="W11" s="126"/>
      <c r="X11" s="126"/>
      <c r="Y11" s="126"/>
      <c r="Z11" s="127"/>
      <c r="AA11" s="122" t="s">
        <v>4</v>
      </c>
      <c r="AB11" s="123"/>
      <c r="AC11" s="123"/>
      <c r="AD11" s="123"/>
      <c r="AE11" s="124"/>
    </row>
    <row r="12" spans="1:31" ht="38.950000000000003" customHeight="1" thickBot="1" x14ac:dyDescent="0.35">
      <c r="A12" s="146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1" si="2">IF(G13,G13/$G$25,"")</f>
        <v>2.0618556701030927E-2</v>
      </c>
      <c r="I13" s="4">
        <v>811424.89</v>
      </c>
      <c r="J13" s="5">
        <v>981824.11999999988</v>
      </c>
      <c r="K13" s="21">
        <f t="shared" ref="K13:K21" si="3">IF(J13,J13/$J$25,"")</f>
        <v>0.49994631743156276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5.1546391752577319E-3</v>
      </c>
      <c r="I14" s="6">
        <v>100000</v>
      </c>
      <c r="J14" s="7">
        <v>121000</v>
      </c>
      <c r="K14" s="21">
        <f t="shared" si="3"/>
        <v>6.1613381844010003E-2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1</v>
      </c>
      <c r="H18" s="67">
        <f t="shared" si="2"/>
        <v>5.1546391752577319E-3</v>
      </c>
      <c r="I18" s="70">
        <v>115000</v>
      </c>
      <c r="J18" s="71">
        <v>139150</v>
      </c>
      <c r="K18" s="68">
        <f t="shared" si="3"/>
        <v>7.0855389120611512E-2</v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>
        <v>2</v>
      </c>
      <c r="W18" s="67">
        <f t="shared" si="6"/>
        <v>1</v>
      </c>
      <c r="X18" s="70">
        <v>64600</v>
      </c>
      <c r="Y18" s="71">
        <v>76010</v>
      </c>
      <c r="Z18" s="68">
        <f t="shared" si="7"/>
        <v>1</v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5.1546391752577319E-3</v>
      </c>
      <c r="I19" s="6">
        <v>34717.370000000003</v>
      </c>
      <c r="J19" s="7">
        <v>34717.370000000003</v>
      </c>
      <c r="K19" s="21">
        <f t="shared" si="3"/>
        <v>1.7678136978758495E-2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187</v>
      </c>
      <c r="H20" s="67">
        <f t="shared" si="2"/>
        <v>0.96391752577319589</v>
      </c>
      <c r="I20" s="70">
        <v>593056.27</v>
      </c>
      <c r="J20" s="71">
        <v>687167.6</v>
      </c>
      <c r="K20" s="68">
        <f t="shared" si="3"/>
        <v>0.34990677462505726</v>
      </c>
      <c r="L20" s="69">
        <v>45</v>
      </c>
      <c r="M20" s="67">
        <f>IF(L20,L20/$L$25,"")</f>
        <v>1</v>
      </c>
      <c r="N20" s="70">
        <v>82366</v>
      </c>
      <c r="O20" s="71">
        <v>99100.78</v>
      </c>
      <c r="P20" s="68">
        <f>IF(O20,O20/$O$25,"")</f>
        <v>1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100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103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194</v>
      </c>
      <c r="H25" s="17">
        <f t="shared" si="30"/>
        <v>1</v>
      </c>
      <c r="I25" s="18">
        <f t="shared" si="30"/>
        <v>1654198.53</v>
      </c>
      <c r="J25" s="18">
        <f t="shared" si="30"/>
        <v>1963859.0899999999</v>
      </c>
      <c r="K25" s="19">
        <f t="shared" si="30"/>
        <v>1</v>
      </c>
      <c r="L25" s="16">
        <f t="shared" si="30"/>
        <v>45</v>
      </c>
      <c r="M25" s="17">
        <f t="shared" si="30"/>
        <v>1</v>
      </c>
      <c r="N25" s="18">
        <f t="shared" si="30"/>
        <v>82366</v>
      </c>
      <c r="O25" s="18">
        <f t="shared" si="30"/>
        <v>99100.78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2</v>
      </c>
      <c r="W25" s="17">
        <f t="shared" si="30"/>
        <v>1</v>
      </c>
      <c r="X25" s="18">
        <f t="shared" si="30"/>
        <v>64600</v>
      </c>
      <c r="Y25" s="18">
        <f t="shared" si="30"/>
        <v>76010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51" t="s">
        <v>60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2" t="s">
        <v>54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47" t="s">
        <v>36</v>
      </c>
      <c r="B29" s="147"/>
      <c r="C29" s="147"/>
      <c r="D29" s="147"/>
      <c r="E29" s="147"/>
      <c r="F29" s="147"/>
      <c r="G29" s="147"/>
      <c r="H29" s="147"/>
      <c r="I29" s="50"/>
      <c r="J29" s="50"/>
      <c r="K29" s="50"/>
      <c r="L29" s="92"/>
      <c r="M29" s="51"/>
      <c r="N29" s="47"/>
      <c r="O29" s="47"/>
      <c r="P29" s="50"/>
      <c r="Q29" s="50"/>
      <c r="R29" s="9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28" t="s">
        <v>10</v>
      </c>
      <c r="B31" s="133" t="s">
        <v>17</v>
      </c>
      <c r="C31" s="134"/>
      <c r="D31" s="134"/>
      <c r="E31" s="134"/>
      <c r="F31" s="135"/>
      <c r="G31" s="25"/>
      <c r="J31" s="139" t="s">
        <v>15</v>
      </c>
      <c r="K31" s="140"/>
      <c r="L31" s="133" t="s">
        <v>16</v>
      </c>
      <c r="M31" s="134"/>
      <c r="N31" s="134"/>
      <c r="O31" s="134"/>
      <c r="P31" s="135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29"/>
      <c r="B32" s="148"/>
      <c r="C32" s="149"/>
      <c r="D32" s="149"/>
      <c r="E32" s="149"/>
      <c r="F32" s="150"/>
      <c r="G32" s="25"/>
      <c r="J32" s="141"/>
      <c r="K32" s="142"/>
      <c r="L32" s="136"/>
      <c r="M32" s="137"/>
      <c r="N32" s="137"/>
      <c r="O32" s="137"/>
      <c r="P32" s="138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30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3"/>
      <c r="K33" s="144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4</v>
      </c>
      <c r="C34" s="8">
        <f t="shared" ref="C34:C45" si="32">IF(B34,B34/$B$46,"")</f>
        <v>1.6597510373443983E-2</v>
      </c>
      <c r="D34" s="10">
        <f t="shared" ref="D34:D42" si="33">D13+I13+N13+S13+AC13+X13</f>
        <v>811424.89</v>
      </c>
      <c r="E34" s="11">
        <f t="shared" ref="E34:E42" si="34">E13+J13+O13+T13+AD13+Y13</f>
        <v>981824.11999999988</v>
      </c>
      <c r="F34" s="21">
        <f t="shared" ref="F34:F42" si="35">IF(E34,E34/$E$46,"")</f>
        <v>0.45901727451635388</v>
      </c>
      <c r="J34" s="108" t="s">
        <v>3</v>
      </c>
      <c r="K34" s="109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29.95" customHeight="1" x14ac:dyDescent="0.3">
      <c r="A35" s="43" t="s">
        <v>18</v>
      </c>
      <c r="B35" s="12">
        <f t="shared" si="31"/>
        <v>1</v>
      </c>
      <c r="C35" s="8">
        <f t="shared" si="32"/>
        <v>4.1493775933609959E-3</v>
      </c>
      <c r="D35" s="13">
        <f t="shared" si="33"/>
        <v>100000</v>
      </c>
      <c r="E35" s="14">
        <f t="shared" si="34"/>
        <v>121000</v>
      </c>
      <c r="F35" s="21">
        <f t="shared" si="35"/>
        <v>5.6569286784764292E-2</v>
      </c>
      <c r="J35" s="104" t="s">
        <v>1</v>
      </c>
      <c r="K35" s="105"/>
      <c r="L35" s="61">
        <f>G25</f>
        <v>194</v>
      </c>
      <c r="M35" s="8">
        <f t="shared" si="36"/>
        <v>0.80497925311203322</v>
      </c>
      <c r="N35" s="62">
        <f>I25</f>
        <v>1654198.53</v>
      </c>
      <c r="O35" s="62">
        <f>J25</f>
        <v>1963859.0899999999</v>
      </c>
      <c r="P35" s="60">
        <f t="shared" si="37"/>
        <v>0.91813312452129103</v>
      </c>
    </row>
    <row r="36" spans="1:33" ht="29.95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4" t="s">
        <v>2</v>
      </c>
      <c r="K36" s="105"/>
      <c r="L36" s="61">
        <f>L25</f>
        <v>45</v>
      </c>
      <c r="M36" s="8">
        <f t="shared" si="36"/>
        <v>0.18672199170124482</v>
      </c>
      <c r="N36" s="62">
        <f>N25</f>
        <v>82366</v>
      </c>
      <c r="O36" s="62">
        <f>O25</f>
        <v>99100.78</v>
      </c>
      <c r="P36" s="60">
        <f t="shared" si="37"/>
        <v>4.6331078053006888E-2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4" t="s">
        <v>34</v>
      </c>
      <c r="K37" s="105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4" t="s">
        <v>5</v>
      </c>
      <c r="K38" s="105"/>
      <c r="L38" s="61">
        <f>V25</f>
        <v>2</v>
      </c>
      <c r="M38" s="8">
        <f t="shared" si="36"/>
        <v>8.2987551867219917E-3</v>
      </c>
      <c r="N38" s="62">
        <f>X25</f>
        <v>64600</v>
      </c>
      <c r="O38" s="62">
        <f>Y25</f>
        <v>76010</v>
      </c>
      <c r="P38" s="60">
        <f t="shared" si="37"/>
        <v>3.5535797425701933E-2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3</v>
      </c>
      <c r="C39" s="8">
        <f t="shared" si="32"/>
        <v>1.2448132780082987E-2</v>
      </c>
      <c r="D39" s="13">
        <f t="shared" si="33"/>
        <v>179600</v>
      </c>
      <c r="E39" s="22">
        <f t="shared" si="34"/>
        <v>215160</v>
      </c>
      <c r="F39" s="21">
        <f t="shared" si="35"/>
        <v>0.10059047722818086</v>
      </c>
      <c r="G39" s="25"/>
      <c r="J39" s="104" t="s">
        <v>4</v>
      </c>
      <c r="K39" s="105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1</v>
      </c>
      <c r="C40" s="8">
        <f t="shared" si="32"/>
        <v>4.1493775933609959E-3</v>
      </c>
      <c r="D40" s="13">
        <f t="shared" si="33"/>
        <v>34717.370000000003</v>
      </c>
      <c r="E40" s="23">
        <f t="shared" si="34"/>
        <v>34717.370000000003</v>
      </c>
      <c r="F40" s="21">
        <f t="shared" si="35"/>
        <v>1.6230883140022911E-2</v>
      </c>
      <c r="G40" s="25"/>
      <c r="J40" s="106" t="s">
        <v>0</v>
      </c>
      <c r="K40" s="107"/>
      <c r="L40" s="84">
        <f>SUM(L34:L39)</f>
        <v>241</v>
      </c>
      <c r="M40" s="17">
        <f>SUM(M34:M39)</f>
        <v>1</v>
      </c>
      <c r="N40" s="85">
        <f>SUM(N34:N39)</f>
        <v>1801164.53</v>
      </c>
      <c r="O40" s="86">
        <f>SUM(O34:O39)</f>
        <v>2138969.87</v>
      </c>
      <c r="P40" s="87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232</v>
      </c>
      <c r="C41" s="8">
        <f t="shared" si="32"/>
        <v>0.96265560165975106</v>
      </c>
      <c r="D41" s="13">
        <f t="shared" si="33"/>
        <v>675422.27</v>
      </c>
      <c r="E41" s="23">
        <f t="shared" si="34"/>
        <v>786268.38</v>
      </c>
      <c r="F41" s="21">
        <f t="shared" si="35"/>
        <v>0.36759207833067792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4"/>
      <c r="M43" s="51"/>
      <c r="N43" s="47"/>
      <c r="O43" s="47"/>
      <c r="P43" s="50"/>
      <c r="Q43" s="50"/>
      <c r="R43" s="94"/>
      <c r="S43" s="47"/>
      <c r="T43" s="47"/>
      <c r="U43" s="47"/>
      <c r="V43" s="50"/>
      <c r="W43" s="50"/>
      <c r="X43" s="94"/>
      <c r="Y43" s="49"/>
      <c r="Z43" s="49"/>
      <c r="AA43" s="49"/>
      <c r="AB43" s="49"/>
      <c r="AC43" s="50"/>
      <c r="AD43" s="50"/>
      <c r="AE43" s="94"/>
    </row>
    <row r="44" spans="1:33" s="54" customFormat="1" ht="29.95" customHeight="1" x14ac:dyDescent="0.3">
      <c r="A44" s="100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102"/>
      <c r="M44" s="51"/>
      <c r="N44" s="47"/>
      <c r="O44" s="47"/>
      <c r="P44" s="50"/>
      <c r="Q44" s="50"/>
      <c r="R44" s="102"/>
      <c r="S44" s="47"/>
      <c r="T44" s="47"/>
      <c r="U44" s="47"/>
      <c r="V44" s="50"/>
      <c r="W44" s="50"/>
      <c r="X44" s="102"/>
      <c r="Y44" s="49"/>
      <c r="Z44" s="49"/>
      <c r="AA44" s="49"/>
      <c r="AB44" s="49"/>
      <c r="AC44" s="50"/>
      <c r="AD44" s="50"/>
      <c r="AE44" s="102"/>
    </row>
    <row r="45" spans="1:33" s="54" customFormat="1" ht="29.95" customHeight="1" x14ac:dyDescent="0.3">
      <c r="A45" s="100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241</v>
      </c>
      <c r="C46" s="17">
        <f>SUM(C34:C45)</f>
        <v>1</v>
      </c>
      <c r="D46" s="18">
        <f>SUM(D34:D45)</f>
        <v>1801164.5300000003</v>
      </c>
      <c r="E46" s="18">
        <f>SUM(E34:E45)</f>
        <v>2138969.87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5" zoomScale="85" zoomScaleNormal="85" workbookViewId="0">
      <selection activeCell="L20" sqref="L20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25">
      <c r="A8" s="30" t="s">
        <v>11</v>
      </c>
      <c r="B8" s="99" t="str">
        <f>'CONTRACTACIO 1r TR 2020'!B8</f>
        <v>CONSORCI DE L'AUDITORI I L'ORQUESTRA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29.95" customHeight="1" thickBot="1" x14ac:dyDescent="0.35">
      <c r="A11" s="156" t="s">
        <v>10</v>
      </c>
      <c r="B11" s="113" t="s">
        <v>3</v>
      </c>
      <c r="C11" s="114"/>
      <c r="D11" s="114"/>
      <c r="E11" s="114"/>
      <c r="F11" s="115"/>
      <c r="G11" s="116" t="s">
        <v>1</v>
      </c>
      <c r="H11" s="117"/>
      <c r="I11" s="117"/>
      <c r="J11" s="117"/>
      <c r="K11" s="118"/>
      <c r="L11" s="131" t="s">
        <v>2</v>
      </c>
      <c r="M11" s="132"/>
      <c r="N11" s="132"/>
      <c r="O11" s="132"/>
      <c r="P11" s="132"/>
      <c r="Q11" s="119" t="s">
        <v>34</v>
      </c>
      <c r="R11" s="120"/>
      <c r="S11" s="120"/>
      <c r="T11" s="120"/>
      <c r="U11" s="121"/>
      <c r="V11" s="122" t="s">
        <v>4</v>
      </c>
      <c r="W11" s="123"/>
      <c r="X11" s="123"/>
      <c r="Y11" s="123"/>
      <c r="Z11" s="124"/>
      <c r="AA11" s="125" t="s">
        <v>5</v>
      </c>
      <c r="AB11" s="126"/>
      <c r="AC11" s="126"/>
      <c r="AD11" s="126"/>
      <c r="AE11" s="127"/>
    </row>
    <row r="12" spans="1:31" ht="38.950000000000003" customHeight="1" thickBot="1" x14ac:dyDescent="0.35">
      <c r="A12" s="157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9</v>
      </c>
      <c r="H13" s="20">
        <f t="shared" ref="H13:H24" si="2">IF(G13,G13/$G$25,"")</f>
        <v>1.098901098901099E-2</v>
      </c>
      <c r="I13" s="10">
        <f>'CONTRACTACIO 1r TR 2020'!I13+'CONTRACTACIO 2n TR 2020'!I13+'CONTRACTACIO 3r TR 2020'!I13+'CONTRACTACIO 4t TR 2020'!I13</f>
        <v>1859475.6400000001</v>
      </c>
      <c r="J13" s="10">
        <f>'CONTRACTACIO 1r TR 2020'!J13+'CONTRACTACIO 2n TR 2020'!J13+'CONTRACTACIO 3r TR 2020'!J13+'CONTRACTACIO 4t TR 2020'!J13</f>
        <v>2249965.5300000003</v>
      </c>
      <c r="K13" s="21">
        <f t="shared" ref="K13:K24" si="3">IF(J13,J13/$J$25,"")</f>
        <v>0.43337510529828105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1</v>
      </c>
      <c r="H14" s="20">
        <f t="shared" si="2"/>
        <v>1.221001221001221E-3</v>
      </c>
      <c r="I14" s="13">
        <f>'CONTRACTACIO 1r TR 2020'!I14+'CONTRACTACIO 2n TR 2020'!I14+'CONTRACTACIO 3r TR 2020'!I14+'CONTRACTACIO 4t TR 2020'!I14</f>
        <v>100000</v>
      </c>
      <c r="J14" s="13">
        <f>'CONTRACTACIO 1r TR 2020'!J14+'CONTRACTACIO 2n TR 2020'!J14+'CONTRACTACIO 3r TR 2020'!J14+'CONTRACTACIO 4t TR 2020'!J14</f>
        <v>121000</v>
      </c>
      <c r="K14" s="21">
        <f t="shared" si="3"/>
        <v>2.3306307159777689E-2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1</v>
      </c>
      <c r="H16" s="20">
        <f t="shared" si="2"/>
        <v>1.221001221001221E-3</v>
      </c>
      <c r="I16" s="13">
        <f>'CONTRACTACIO 1r TR 2020'!I16+'CONTRACTACIO 2n TR 2020'!I16+'CONTRACTACIO 3r TR 2020'!I16+'CONTRACTACIO 4t TR 2020'!I16</f>
        <v>118625</v>
      </c>
      <c r="J16" s="13">
        <f>'CONTRACTACIO 1r TR 2020'!J16+'CONTRACTACIO 2n TR 2020'!J16+'CONTRACTACIO 3r TR 2020'!J16+'CONTRACTACIO 4t TR 2020'!J16</f>
        <v>143536.25</v>
      </c>
      <c r="K16" s="21">
        <f t="shared" si="3"/>
        <v>2.7647106868286284E-2</v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3</v>
      </c>
      <c r="H18" s="20">
        <f t="shared" si="2"/>
        <v>3.663003663003663E-3</v>
      </c>
      <c r="I18" s="13">
        <f>'CONTRACTACIO 1r TR 2020'!I18+'CONTRACTACIO 2n TR 2020'!I18+'CONTRACTACIO 3r TR 2020'!I18+'CONTRACTACIO 4t TR 2020'!I18</f>
        <v>245204</v>
      </c>
      <c r="J18" s="13">
        <f>'CONTRACTACIO 1r TR 2020'!J18+'CONTRACTACIO 2n TR 2020'!J18+'CONTRACTACIO 3r TR 2020'!J18+'CONTRACTACIO 4t TR 2020'!J18</f>
        <v>296696.83999999997</v>
      </c>
      <c r="K18" s="21">
        <f t="shared" si="3"/>
        <v>5.7147997408061278E-2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11</v>
      </c>
      <c r="AB18" s="20">
        <f t="shared" si="10"/>
        <v>1</v>
      </c>
      <c r="AC18" s="13">
        <f>'CONTRACTACIO 1r TR 2020'!X18+'CONTRACTACIO 2n TR 2020'!X18+'CONTRACTACIO 3r TR 2020'!X18+'CONTRACTACIO 4t TR 2020'!X18</f>
        <v>289800</v>
      </c>
      <c r="AD18" s="13">
        <f>'CONTRACTACIO 1r TR 2020'!Y18+'CONTRACTACIO 2n TR 2020'!Y18+'CONTRACTACIO 3r TR 2020'!Y18+'CONTRACTACIO 4t TR 2020'!Y18</f>
        <v>326150</v>
      </c>
      <c r="AE18" s="21">
        <f t="shared" si="11"/>
        <v>1</v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1</v>
      </c>
      <c r="H19" s="20">
        <f t="shared" si="2"/>
        <v>1.221001221001221E-3</v>
      </c>
      <c r="I19" s="13">
        <f>'CONTRACTACIO 1r TR 2020'!I19+'CONTRACTACIO 2n TR 2020'!I19+'CONTRACTACIO 3r TR 2020'!I19+'CONTRACTACIO 4t TR 2020'!I19</f>
        <v>34717.370000000003</v>
      </c>
      <c r="J19" s="13">
        <f>'CONTRACTACIO 1r TR 2020'!J19+'CONTRACTACIO 2n TR 2020'!J19+'CONTRACTACIO 3r TR 2020'!J19+'CONTRACTACIO 4t TR 2020'!J19</f>
        <v>34717.370000000003</v>
      </c>
      <c r="K19" s="21">
        <f t="shared" si="3"/>
        <v>6.6870552809888528E-3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804</v>
      </c>
      <c r="H20" s="20">
        <f t="shared" si="2"/>
        <v>0.98168498168498164</v>
      </c>
      <c r="I20" s="13">
        <f>'CONTRACTACIO 1r TR 2020'!I20+'CONTRACTACIO 2n TR 2020'!I20+'CONTRACTACIO 3r TR 2020'!I20+'CONTRACTACIO 4t TR 2020'!I20</f>
        <v>2010183.7400000002</v>
      </c>
      <c r="J20" s="13">
        <f>'CONTRACTACIO 1r TR 2020'!J20+'CONTRACTACIO 2n TR 2020'!J20+'CONTRACTACIO 3r TR 2020'!J20+'CONTRACTACIO 4t TR 2020'!J20</f>
        <v>2345811.69</v>
      </c>
      <c r="K20" s="21">
        <f t="shared" si="3"/>
        <v>0.45183642798460494</v>
      </c>
      <c r="L20" s="9">
        <f>'CONTRACTACIO 1r TR 2020'!L20+'CONTRACTACIO 2n TR 2020'!L20+'CONTRACTACIO 3r TR 2020'!L20+'CONTRACTACIO 4t TR 2020'!L20</f>
        <v>144</v>
      </c>
      <c r="M20" s="20">
        <f t="shared" si="4"/>
        <v>1</v>
      </c>
      <c r="N20" s="13">
        <f>'CONTRACTACIO 1r TR 2020'!N20+'CONTRACTACIO 2n TR 2020'!N20+'CONTRACTACIO 3r TR 2020'!N20+'CONTRACTACIO 4t TR 2020'!N20</f>
        <v>227884.85</v>
      </c>
      <c r="O20" s="13">
        <f>'CONTRACTACIO 1r TR 2020'!O20+'CONTRACTACIO 2n TR 2020'!O20+'CONTRACTACIO 3r TR 2020'!O20+'CONTRACTACIO 4t TR 2020'!O20</f>
        <v>274872.88</v>
      </c>
      <c r="P20" s="21">
        <f t="shared" si="5"/>
        <v>1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8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100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103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819</v>
      </c>
      <c r="H25" s="17">
        <f t="shared" si="12"/>
        <v>1</v>
      </c>
      <c r="I25" s="18">
        <f t="shared" si="12"/>
        <v>4368205.75</v>
      </c>
      <c r="J25" s="18">
        <f t="shared" si="12"/>
        <v>5191727.68</v>
      </c>
      <c r="K25" s="19">
        <f t="shared" si="12"/>
        <v>1.0000000000000002</v>
      </c>
      <c r="L25" s="16">
        <f t="shared" si="12"/>
        <v>144</v>
      </c>
      <c r="M25" s="17">
        <f t="shared" si="12"/>
        <v>1</v>
      </c>
      <c r="N25" s="18">
        <f t="shared" si="12"/>
        <v>227884.85</v>
      </c>
      <c r="O25" s="18">
        <f t="shared" si="12"/>
        <v>274872.88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11</v>
      </c>
      <c r="AB25" s="17">
        <f t="shared" si="12"/>
        <v>1</v>
      </c>
      <c r="AC25" s="18">
        <f t="shared" si="12"/>
        <v>289800</v>
      </c>
      <c r="AD25" s="18">
        <f t="shared" si="12"/>
        <v>326150</v>
      </c>
      <c r="AE25" s="19">
        <f t="shared" si="12"/>
        <v>1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51" t="s">
        <v>59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2" t="s">
        <v>54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47" t="s">
        <v>36</v>
      </c>
      <c r="B29" s="147"/>
      <c r="C29" s="147"/>
      <c r="D29" s="147"/>
      <c r="E29" s="147"/>
      <c r="F29" s="147"/>
      <c r="G29" s="147"/>
      <c r="H29" s="147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5"/>
      <c r="I31" s="55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" customHeight="1" thickBot="1" x14ac:dyDescent="0.35">
      <c r="A33" s="160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1"/>
      <c r="K33" s="172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9</v>
      </c>
      <c r="C34" s="8">
        <f t="shared" ref="C34:C40" si="14">IF(B34,B34/$B$46,"")</f>
        <v>9.2402464065708418E-3</v>
      </c>
      <c r="D34" s="10">
        <f t="shared" ref="D34:D43" si="15">D13+I13+N13+S13+X13+AC13</f>
        <v>1859475.6400000001</v>
      </c>
      <c r="E34" s="11">
        <f t="shared" ref="E34:E43" si="16">E13+J13+O13+T13+Y13+AD13</f>
        <v>2249965.5300000003</v>
      </c>
      <c r="F34" s="21">
        <f t="shared" ref="F34:F40" si="17">IF(E34,E34/$E$46,"")</f>
        <v>0.38841056708645849</v>
      </c>
      <c r="J34" s="108" t="s">
        <v>3</v>
      </c>
      <c r="K34" s="109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25">
      <c r="A35" s="43" t="s">
        <v>18</v>
      </c>
      <c r="B35" s="12">
        <f t="shared" si="13"/>
        <v>1</v>
      </c>
      <c r="C35" s="8">
        <f t="shared" si="14"/>
        <v>1.026694045174538E-3</v>
      </c>
      <c r="D35" s="13">
        <f t="shared" si="15"/>
        <v>100000</v>
      </c>
      <c r="E35" s="14">
        <f t="shared" si="16"/>
        <v>121000</v>
      </c>
      <c r="F35" s="21">
        <f t="shared" si="17"/>
        <v>2.0888177170190456E-2</v>
      </c>
      <c r="J35" s="104" t="s">
        <v>1</v>
      </c>
      <c r="K35" s="105"/>
      <c r="L35" s="61">
        <f>G25</f>
        <v>819</v>
      </c>
      <c r="M35" s="8">
        <f t="shared" si="18"/>
        <v>0.84086242299794656</v>
      </c>
      <c r="N35" s="62">
        <f>I25</f>
        <v>4368205.75</v>
      </c>
      <c r="O35" s="62">
        <f>J25</f>
        <v>5191727.68</v>
      </c>
      <c r="P35" s="60">
        <f t="shared" si="19"/>
        <v>0.89624568263819737</v>
      </c>
    </row>
    <row r="36" spans="1:33" s="25" customFormat="1" ht="29.95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4" t="s">
        <v>2</v>
      </c>
      <c r="K36" s="105"/>
      <c r="L36" s="61">
        <f>L25</f>
        <v>144</v>
      </c>
      <c r="M36" s="8">
        <f t="shared" si="18"/>
        <v>0.14784394250513347</v>
      </c>
      <c r="N36" s="62">
        <f>N25</f>
        <v>227884.85</v>
      </c>
      <c r="O36" s="62">
        <f>O25</f>
        <v>274872.88</v>
      </c>
      <c r="P36" s="60">
        <f t="shared" si="19"/>
        <v>4.745118526215291E-2</v>
      </c>
    </row>
    <row r="37" spans="1:33" ht="29.95" customHeight="1" x14ac:dyDescent="0.25">
      <c r="A37" s="43" t="s">
        <v>26</v>
      </c>
      <c r="B37" s="12">
        <f t="shared" si="13"/>
        <v>1</v>
      </c>
      <c r="C37" s="8">
        <f t="shared" si="14"/>
        <v>1.026694045174538E-3</v>
      </c>
      <c r="D37" s="13">
        <f t="shared" si="15"/>
        <v>118625</v>
      </c>
      <c r="E37" s="14">
        <f t="shared" si="16"/>
        <v>143536.25</v>
      </c>
      <c r="F37" s="21">
        <f t="shared" si="17"/>
        <v>2.4778600168138432E-2</v>
      </c>
      <c r="G37" s="25"/>
      <c r="H37" s="25"/>
      <c r="I37" s="25"/>
      <c r="J37" s="104" t="s">
        <v>34</v>
      </c>
      <c r="K37" s="105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4" t="s">
        <v>5</v>
      </c>
      <c r="K38" s="105"/>
      <c r="L38" s="61">
        <f>AA25</f>
        <v>11</v>
      </c>
      <c r="M38" s="8">
        <f t="shared" si="18"/>
        <v>1.1293634496919919E-2</v>
      </c>
      <c r="N38" s="62">
        <f>AC25</f>
        <v>289800</v>
      </c>
      <c r="O38" s="62">
        <f>AD25</f>
        <v>326150</v>
      </c>
      <c r="P38" s="60">
        <f t="shared" si="19"/>
        <v>5.6303132099649746E-2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14</v>
      </c>
      <c r="C39" s="8">
        <f t="shared" si="14"/>
        <v>1.4373716632443531E-2</v>
      </c>
      <c r="D39" s="13">
        <f t="shared" si="15"/>
        <v>535004</v>
      </c>
      <c r="E39" s="22">
        <f t="shared" si="16"/>
        <v>622846.84</v>
      </c>
      <c r="F39" s="21">
        <f t="shared" si="17"/>
        <v>0.10752177804804354</v>
      </c>
      <c r="G39" s="25"/>
      <c r="H39" s="25"/>
      <c r="I39" s="25"/>
      <c r="J39" s="104" t="s">
        <v>4</v>
      </c>
      <c r="K39" s="105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1</v>
      </c>
      <c r="C40" s="8">
        <f t="shared" si="14"/>
        <v>1.026694045174538E-3</v>
      </c>
      <c r="D40" s="13">
        <f t="shared" si="15"/>
        <v>34717.370000000003</v>
      </c>
      <c r="E40" s="23">
        <f t="shared" si="16"/>
        <v>34717.370000000003</v>
      </c>
      <c r="F40" s="21">
        <f t="shared" si="17"/>
        <v>5.9932444251492162E-3</v>
      </c>
      <c r="G40" s="25"/>
      <c r="H40" s="25"/>
      <c r="I40" s="25"/>
      <c r="J40" s="106" t="s">
        <v>0</v>
      </c>
      <c r="K40" s="107"/>
      <c r="L40" s="84">
        <f>SUM(L34:L39)</f>
        <v>974</v>
      </c>
      <c r="M40" s="17">
        <f>SUM(M34:M39)</f>
        <v>0.99999999999999989</v>
      </c>
      <c r="N40" s="85">
        <f>SUM(N34:N39)</f>
        <v>4885890.5999999996</v>
      </c>
      <c r="O40" s="86">
        <f>SUM(O34:O39)</f>
        <v>5792750.5599999996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948</v>
      </c>
      <c r="C41" s="8">
        <f>IF(B41,B41/$B$46,"")</f>
        <v>0.97330595482546201</v>
      </c>
      <c r="D41" s="13">
        <f t="shared" si="15"/>
        <v>2238068.5900000003</v>
      </c>
      <c r="E41" s="23">
        <f t="shared" si="16"/>
        <v>2620684.5699999998</v>
      </c>
      <c r="F41" s="21">
        <f>IF(E41,E41/$E$46,"")</f>
        <v>0.45240763310201976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4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100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102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100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">
      <c r="A46" s="65" t="s">
        <v>0</v>
      </c>
      <c r="B46" s="16">
        <f>SUM(B34:B45)</f>
        <v>974</v>
      </c>
      <c r="C46" s="17">
        <f>SUM(C34:C45)</f>
        <v>1</v>
      </c>
      <c r="D46" s="18">
        <f>SUM(D34:D45)</f>
        <v>4885890.6000000006</v>
      </c>
      <c r="E46" s="18">
        <f>SUM(E34:E45)</f>
        <v>5792750.5600000005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2021-03-18T15:48:29Z</dcterms:modified>
</cp:coreProperties>
</file>