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9" windowHeight="10905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M14" i="6"/>
  <c r="M15" i="6"/>
  <c r="M16" i="6"/>
  <c r="M19" i="6"/>
  <c r="M21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21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N25" i="4"/>
  <c r="N36" i="4" s="1"/>
  <c r="L25" i="4"/>
  <c r="M19" i="4" s="1"/>
  <c r="M15" i="4"/>
  <c r="M16" i="4"/>
  <c r="M17" i="4"/>
  <c r="M18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24" i="6" l="1"/>
  <c r="P21" i="6"/>
  <c r="M24" i="6"/>
  <c r="P20" i="6"/>
  <c r="M20" i="6"/>
  <c r="P13" i="6"/>
  <c r="M21" i="5"/>
  <c r="P20" i="5"/>
  <c r="M20" i="5"/>
  <c r="P24" i="4"/>
  <c r="M24" i="4"/>
  <c r="M21" i="4"/>
  <c r="K20" i="1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H20" i="6"/>
  <c r="H19" i="6"/>
  <c r="M18" i="6"/>
  <c r="M13" i="6"/>
  <c r="P19" i="6"/>
  <c r="P14" i="6"/>
  <c r="Z21" i="6"/>
  <c r="L35" i="6"/>
  <c r="L40" i="6" s="1"/>
  <c r="M36" i="6" s="1"/>
  <c r="H22" i="6"/>
  <c r="O35" i="6"/>
  <c r="O40" i="6" s="1"/>
  <c r="P35" i="6" s="1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K25" i="1"/>
  <c r="L35" i="1"/>
  <c r="Z25" i="1"/>
  <c r="F41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C42" i="6" l="1"/>
  <c r="M25" i="6"/>
  <c r="M25" i="5"/>
  <c r="P24" i="7"/>
  <c r="M24" i="7"/>
  <c r="M21" i="7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M35" i="1"/>
  <c r="P38" i="1"/>
  <c r="L40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5" i="5" l="1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<sst xmlns="http://schemas.openxmlformats.org/spreadsheetml/2006/main" count="465" uniqueCount="65">
  <si>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</si>
  <si>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</si>
  <si>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</si>
  <si>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</si>
  <si>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</si>
  <si>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</si>
  <si>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</si>
  <si>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</si>
  <si>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</si>
  <si>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</si>
  <si>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</si>
  <si>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</si>
  <si>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</si>
  <si>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</si>
  <si>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</si>
  <si>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</si>
  <si>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</si>
  <si>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</si>
  <si>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</si>
  <si>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</si>
  <si>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</si>
  <si>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</si>
  <si>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</si>
  <si>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</si>
  <si>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</si>
  <si>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</si>
  <si>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</si>
  <si>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</si>
  <si>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</si>
  <si>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</si>
  <si>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</si>
  <si>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</si>
  <si>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</si>
  <si>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</si>
  <si>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</si>
  <si>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</si>
  <si>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</si>
  <si>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</si>
  <si>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</si>
  <si>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</si>
  <si>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</si>
  <si>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</si>
  <si>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</si>
  <si>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</si>
  <si>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</si>
  <si>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</si>
  <si>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</si>
  <si>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</si>
  <si>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</si>
  <si>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</si>
  <si>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</si>
  <si>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</si>
  <si>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</si>
  <si>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</si>
  <si>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</si>
  <si>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</si>
  <si>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</si>
  <si>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</si>
  <si>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</si>
  <si>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</si>
  <si>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</si>
  <si>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</si>
  <si>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</si>
  <si>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</si>
  <si>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CONSORCI DE BILIOTEQUES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</si>
</sst>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12</c:v>
                </c:pt>
                <c:pt idx="7">
                  <c:v>363</c:v>
                </c:pt>
                <c:pt idx="8">
                  <c:v>437</c:v>
                </c:pt>
                <c:pt idx="9">
                  <c:v>0</c:v>
                </c:pt>
                <c:pt idx="10">
                  <c:v>0</c:v>
                </c:pt>
                <c:pt idx="1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169306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28028</c:v>
                </c:pt>
                <c:pt idx="6">
                  <c:v>32239.35</c:v>
                </c:pt>
                <c:pt idx="7">
                  <c:v>999249.02</c:v>
                </c:pt>
                <c:pt idx="8">
                  <c:v>216796.53000000003</c:v>
                </c:pt>
                <c:pt idx="9">
                  <c:v>0</c:v>
                </c:pt>
                <c:pt idx="10">
                  <c:v>0</c:v>
                </c:pt>
                <c:pt idx="11">
                  <c:v>186243.32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269</c:v>
                </c:pt>
                <c:pt idx="2">
                  <c:v>583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835119.36</c:v>
                </c:pt>
                <c:pt idx="2">
                  <c:v>796742.86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8" zoomScale="90" zoomScaleNormal="90" workbookViewId="0">
      <selection activeCell="A43" sqref="A43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4.716981132075472E-2</v>
      </c>
      <c r="I19" s="6">
        <v>20365.64</v>
      </c>
      <c r="J19" s="7">
        <v>23732.42</v>
      </c>
      <c r="K19" s="21">
        <f t="shared" si="3"/>
        <v>9.3326245508960362E-2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100</v>
      </c>
      <c r="H20" s="66">
        <f t="shared" si="2"/>
        <v>0.94339622641509435</v>
      </c>
      <c r="I20" s="69">
        <v>199816.87</v>
      </c>
      <c r="J20" s="70">
        <v>230453.92</v>
      </c>
      <c r="K20" s="67">
        <f t="shared" si="3"/>
        <v>0.90624551210632176</v>
      </c>
      <c r="L20" s="68">
        <v>12</v>
      </c>
      <c r="M20" s="66">
        <f t="shared" si="4"/>
        <v>0.35294117647058826</v>
      </c>
      <c r="N20" s="69">
        <v>26086.25</v>
      </c>
      <c r="O20" s="70">
        <v>29200.1</v>
      </c>
      <c r="P20" s="67">
        <f t="shared" si="5"/>
        <v>0.83474696676289095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9.433962264150943E-3</v>
      </c>
      <c r="I21" s="98">
        <v>108.9</v>
      </c>
      <c r="J21" s="98">
        <v>108.9</v>
      </c>
      <c r="K21" s="21">
        <f t="shared" si="3"/>
        <v>4.2824238471785784E-4</v>
      </c>
      <c r="L21" s="2">
        <v>22</v>
      </c>
      <c r="M21" s="20">
        <f t="shared" si="4"/>
        <v>0.6470588235294118</v>
      </c>
      <c r="N21" s="6">
        <v>5600.6</v>
      </c>
      <c r="O21" s="7">
        <v>5780.68</v>
      </c>
      <c r="P21" s="21">
        <f t="shared" si="5"/>
        <v>0.16525303323710908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106</v>
      </c>
      <c r="H25" s="17">
        <f t="shared" si="12"/>
        <v>1</v>
      </c>
      <c r="I25" s="18">
        <f t="shared" si="12"/>
        <v>220291.41</v>
      </c>
      <c r="J25" s="18">
        <f t="shared" si="12"/>
        <v>254295.24000000002</v>
      </c>
      <c r="K25" s="19">
        <f t="shared" si="12"/>
        <v>1</v>
      </c>
      <c r="L25" s="16">
        <f t="shared" si="12"/>
        <v>34</v>
      </c>
      <c r="M25" s="17">
        <f t="shared" si="12"/>
        <v>1</v>
      </c>
      <c r="N25" s="18">
        <f t="shared" si="12"/>
        <v>31686.85</v>
      </c>
      <c r="O25" s="18">
        <f t="shared" si="12"/>
        <v>34980.78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4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106</v>
      </c>
      <c r="M35" s="8">
        <f t="shared" si="18"/>
        <v>0.75714285714285712</v>
      </c>
      <c r="N35" s="61">
        <f>I25</f>
        <v>220291.41</v>
      </c>
      <c r="O35" s="61">
        <f>J25</f>
        <v>254295.24000000002</v>
      </c>
      <c r="P35" s="59">
        <f t="shared" si="19"/>
        <v>0.87907473284512139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34</v>
      </c>
      <c r="M36" s="8">
        <f t="shared" si="18"/>
        <v>0.24285714285714285</v>
      </c>
      <c r="N36" s="61">
        <f>N25</f>
        <v>31686.85</v>
      </c>
      <c r="O36" s="61">
        <f>O25</f>
        <v>34980.78</v>
      </c>
      <c r="P36" s="59">
        <f t="shared" si="19"/>
        <v>0.12092526715487857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4">
      <c r="A40" s="44" t="s">
        <v>28</v>
      </c>
      <c r="B40" s="12">
        <f t="shared" si="13"/>
        <v>5</v>
      </c>
      <c r="C40" s="8">
        <f t="shared" si="14"/>
        <v>3.5714285714285712E-2</v>
      </c>
      <c r="D40" s="13">
        <f t="shared" si="15"/>
        <v>20365.64</v>
      </c>
      <c r="E40" s="23">
        <f t="shared" si="16"/>
        <v>23732.42</v>
      </c>
      <c r="F40" s="21">
        <f t="shared" si="17"/>
        <v>8.2040744338227542E-2</v>
      </c>
      <c r="G40" s="25"/>
      <c r="J40" s="147" t="s">
        <v>0</v>
      </c>
      <c r="K40" s="148"/>
      <c r="L40" s="83">
        <f>SUM(L34:L39)</f>
        <v>140</v>
      </c>
      <c r="M40" s="17">
        <f>SUM(M34:M39)</f>
        <v>1</v>
      </c>
      <c r="N40" s="84">
        <f>SUM(N34:N39)</f>
        <v>251978.26</v>
      </c>
      <c r="O40" s="85">
        <f>SUM(O34:O39)</f>
        <v>289276.02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5">
      <c r="A41" s="45" t="s">
        <v>29</v>
      </c>
      <c r="B41" s="12">
        <f t="shared" si="13"/>
        <v>112</v>
      </c>
      <c r="C41" s="8">
        <f t="shared" si="14"/>
        <v>0.8</v>
      </c>
      <c r="D41" s="13">
        <f t="shared" si="15"/>
        <v>225903.12</v>
      </c>
      <c r="E41" s="23">
        <f t="shared" si="16"/>
        <v>259654.02000000002</v>
      </c>
      <c r="F41" s="21">
        <f t="shared" si="17"/>
        <v>0.89759953140948223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23</v>
      </c>
      <c r="C42" s="8">
        <f t="shared" si="14"/>
        <v>0.16428571428571428</v>
      </c>
      <c r="D42" s="13">
        <f t="shared" si="15"/>
        <v>5709.5</v>
      </c>
      <c r="E42" s="14">
        <f t="shared" si="16"/>
        <v>5889.58</v>
      </c>
      <c r="F42" s="21">
        <f t="shared" si="17"/>
        <v>2.035972425229025E-2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140</v>
      </c>
      <c r="C46" s="17">
        <f>SUM(C34:C45)</f>
        <v>1</v>
      </c>
      <c r="D46" s="18">
        <f>SUM(D34:D45)</f>
        <v>251978.26</v>
      </c>
      <c r="E46" s="18">
        <f>SUM(E34:E45)</f>
        <v>289276.02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1" zoomScale="80" zoomScaleNormal="80" workbookViewId="0">
      <selection activeCell="J9" sqref="J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>
        <v>44041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CONSORCI DE BILIOTEQUES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0.1</v>
      </c>
      <c r="I13" s="4">
        <v>98600</v>
      </c>
      <c r="J13" s="5">
        <v>119306</v>
      </c>
      <c r="K13" s="21">
        <f t="shared" ref="K13:K21" si="3">IF(J13,J13/$J$25,"")</f>
        <v>0.9239881754048731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8</v>
      </c>
      <c r="H20" s="66">
        <f t="shared" si="2"/>
        <v>0.8</v>
      </c>
      <c r="I20" s="69">
        <v>8619.59</v>
      </c>
      <c r="J20" s="70">
        <v>9715.7000000000007</v>
      </c>
      <c r="K20" s="21">
        <f t="shared" si="3"/>
        <v>7.5245100127245293E-2</v>
      </c>
      <c r="L20" s="68">
        <v>10</v>
      </c>
      <c r="M20" s="66">
        <f t="shared" si="4"/>
        <v>0.2</v>
      </c>
      <c r="N20" s="69">
        <v>19685.05</v>
      </c>
      <c r="O20" s="70">
        <v>23808.54</v>
      </c>
      <c r="P20" s="67">
        <f t="shared" si="5"/>
        <v>0.42046239218036807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0.1</v>
      </c>
      <c r="I21" s="6">
        <v>99</v>
      </c>
      <c r="J21" s="7">
        <v>99</v>
      </c>
      <c r="K21" s="21">
        <f t="shared" si="3"/>
        <v>7.6672446788160226E-4</v>
      </c>
      <c r="L21" s="2">
        <v>30</v>
      </c>
      <c r="M21" s="20">
        <f t="shared" si="4"/>
        <v>0.6</v>
      </c>
      <c r="N21" s="6">
        <v>14865.3</v>
      </c>
      <c r="O21" s="7">
        <v>15433.43</v>
      </c>
      <c r="P21" s="21">
        <f t="shared" si="5"/>
        <v>0.27255669173112912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>
        <v>10</v>
      </c>
      <c r="M24" s="66">
        <f t="shared" ref="M24" si="25">IF(L24,L24/$L$25,"")</f>
        <v>0.2</v>
      </c>
      <c r="N24" s="69">
        <v>14674.14</v>
      </c>
      <c r="O24" s="70">
        <v>17382.689999999999</v>
      </c>
      <c r="P24" s="67">
        <f t="shared" ref="P24" si="26">IF(O24,O24/$O$25,"")</f>
        <v>0.30698091608850275</v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.049999999999997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10</v>
      </c>
      <c r="H25" s="17">
        <f t="shared" si="32"/>
        <v>1</v>
      </c>
      <c r="I25" s="18">
        <f t="shared" si="32"/>
        <v>107318.59</v>
      </c>
      <c r="J25" s="18">
        <f t="shared" si="32"/>
        <v>129120.7</v>
      </c>
      <c r="K25" s="19">
        <f t="shared" si="32"/>
        <v>1</v>
      </c>
      <c r="L25" s="16">
        <f t="shared" si="32"/>
        <v>50</v>
      </c>
      <c r="M25" s="17">
        <f t="shared" si="32"/>
        <v>1</v>
      </c>
      <c r="N25" s="18">
        <f t="shared" si="32"/>
        <v>49224.49</v>
      </c>
      <c r="O25" s="18">
        <f t="shared" si="32"/>
        <v>56624.66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1.6666666666666666E-2</v>
      </c>
      <c r="D34" s="10">
        <f t="shared" ref="D34:D45" si="35">D13+I13+N13+S13+AC13+X13</f>
        <v>98600</v>
      </c>
      <c r="E34" s="11">
        <f t="shared" ref="E34:E45" si="36">E13+J13+O13+T13+AD13+Y13</f>
        <v>119306</v>
      </c>
      <c r="F34" s="21">
        <f t="shared" ref="F34:F42" si="37">IF(E34,E34/$E$46,"")</f>
        <v>0.64230944988343186</v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29.95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10</v>
      </c>
      <c r="M35" s="8">
        <f t="shared" si="38"/>
        <v>0.16666666666666666</v>
      </c>
      <c r="N35" s="61">
        <f>I25</f>
        <v>107318.59</v>
      </c>
      <c r="O35" s="61">
        <f>J25</f>
        <v>129120.7</v>
      </c>
      <c r="P35" s="59">
        <f t="shared" si="39"/>
        <v>0.69514899322384149</v>
      </c>
    </row>
    <row r="36" spans="1:33" ht="29.95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50</v>
      </c>
      <c r="M36" s="8">
        <f t="shared" si="38"/>
        <v>0.83333333333333337</v>
      </c>
      <c r="N36" s="61">
        <f>N25</f>
        <v>49224.49</v>
      </c>
      <c r="O36" s="61">
        <f>O25</f>
        <v>56624.66</v>
      </c>
      <c r="P36" s="59">
        <f t="shared" si="39"/>
        <v>0.30485100677615856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60</v>
      </c>
      <c r="M40" s="17">
        <f>SUM(M34:M39)</f>
        <v>1</v>
      </c>
      <c r="N40" s="84">
        <f>SUM(N34:N39)</f>
        <v>156543.07999999999</v>
      </c>
      <c r="O40" s="85">
        <f>SUM(O34:O39)</f>
        <v>185745.36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5">
      <c r="A41" s="45" t="s">
        <v>29</v>
      </c>
      <c r="B41" s="12">
        <f t="shared" si="33"/>
        <v>18</v>
      </c>
      <c r="C41" s="8">
        <f t="shared" si="34"/>
        <v>0.3</v>
      </c>
      <c r="D41" s="13">
        <f t="shared" si="35"/>
        <v>28304.639999999999</v>
      </c>
      <c r="E41" s="23">
        <f t="shared" si="36"/>
        <v>33524.240000000005</v>
      </c>
      <c r="F41" s="21">
        <f t="shared" si="37"/>
        <v>0.18048493916617894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3"/>
        <v>31</v>
      </c>
      <c r="C42" s="8">
        <f t="shared" si="34"/>
        <v>0.51666666666666672</v>
      </c>
      <c r="D42" s="13">
        <f t="shared" si="35"/>
        <v>14964.3</v>
      </c>
      <c r="E42" s="14">
        <f t="shared" si="36"/>
        <v>15532.43</v>
      </c>
      <c r="F42" s="21">
        <f t="shared" si="37"/>
        <v>8.3622169619741782E-2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3"/>
        <v>10</v>
      </c>
      <c r="C45" s="8">
        <f t="shared" si="34"/>
        <v>0.16666666666666666</v>
      </c>
      <c r="D45" s="13">
        <f t="shared" si="35"/>
        <v>14674.14</v>
      </c>
      <c r="E45" s="14">
        <f t="shared" si="36"/>
        <v>17382.689999999999</v>
      </c>
      <c r="F45" s="21">
        <f>IF(E45,E45/$E$46,"")</f>
        <v>9.3583441330647513E-2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">
      <c r="A46" s="64" t="s">
        <v>0</v>
      </c>
      <c r="B46" s="16">
        <f>SUM(B34:B45)</f>
        <v>60</v>
      </c>
      <c r="C46" s="17">
        <f>SUM(C34:C45)</f>
        <v>1</v>
      </c>
      <c r="D46" s="18">
        <f>SUM(D34:D45)</f>
        <v>156543.08000000002</v>
      </c>
      <c r="E46" s="18">
        <f>SUM(E34:E45)</f>
        <v>185745.36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ht="14.4" x14ac:dyDescent="0.3">
      <c r="B54" s="26"/>
      <c r="H54" s="26"/>
      <c r="N54" s="26"/>
    </row>
    <row r="55" spans="2:14" s="25" customFormat="1" ht="14.4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7" zoomScale="80" zoomScaleNormal="80" workbookViewId="0">
      <selection activeCell="G19" sqref="G1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CONSORCI DE BILIOTEQUES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1.8867924528301886E-2</v>
      </c>
      <c r="I18" s="69">
        <v>23163.64</v>
      </c>
      <c r="J18" s="70">
        <v>28028</v>
      </c>
      <c r="K18" s="67">
        <f t="shared" si="3"/>
        <v>0.15060355066086253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3.7735849056603772E-2</v>
      </c>
      <c r="I19" s="6">
        <v>1239.67</v>
      </c>
      <c r="J19" s="7">
        <v>1500</v>
      </c>
      <c r="K19" s="21">
        <f t="shared" si="3"/>
        <v>8.05998736946246E-3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46</v>
      </c>
      <c r="H20" s="66">
        <f t="shared" si="2"/>
        <v>0.86792452830188682</v>
      </c>
      <c r="I20" s="69">
        <v>104172.37</v>
      </c>
      <c r="J20" s="70">
        <v>123150.96</v>
      </c>
      <c r="K20" s="67">
        <f t="shared" si="3"/>
        <v>0.66173012142478438</v>
      </c>
      <c r="L20" s="68">
        <v>23</v>
      </c>
      <c r="M20" s="66">
        <f t="shared" si="4"/>
        <v>0.1393939393939394</v>
      </c>
      <c r="N20" s="69">
        <v>41930.36</v>
      </c>
      <c r="O20" s="70">
        <v>47587</v>
      </c>
      <c r="P20" s="67">
        <f t="shared" si="5"/>
        <v>0.29526400555744353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3.7735849056603772E-2</v>
      </c>
      <c r="I21" s="6">
        <v>209.6</v>
      </c>
      <c r="J21" s="7">
        <v>209.6</v>
      </c>
      <c r="K21" s="21">
        <f t="shared" si="3"/>
        <v>1.1262489017595542E-3</v>
      </c>
      <c r="L21" s="2">
        <v>125</v>
      </c>
      <c r="M21" s="20">
        <f t="shared" si="4"/>
        <v>0.75757575757575757</v>
      </c>
      <c r="N21" s="6">
        <v>55398.93</v>
      </c>
      <c r="O21" s="7">
        <v>57536.25</v>
      </c>
      <c r="P21" s="21">
        <f t="shared" si="5"/>
        <v>0.35699631495480821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2</v>
      </c>
      <c r="H24" s="66">
        <f t="shared" ref="H24" si="13">IF(G24,G24/$G$25,"")</f>
        <v>3.7735849056603772E-2</v>
      </c>
      <c r="I24" s="69">
        <v>27451.200000000001</v>
      </c>
      <c r="J24" s="70">
        <v>33215.949999999997</v>
      </c>
      <c r="K24" s="67">
        <f t="shared" ref="K24" si="14">IF(J24,J24/$J$25,"")</f>
        <v>0.17848009164313103</v>
      </c>
      <c r="L24" s="68">
        <v>17</v>
      </c>
      <c r="M24" s="66">
        <f t="shared" ref="M24" si="15">IF(L24,L24/$L$25,"")</f>
        <v>0.10303030303030303</v>
      </c>
      <c r="N24" s="69">
        <v>54402.2</v>
      </c>
      <c r="O24" s="70">
        <v>56044.38</v>
      </c>
      <c r="P24" s="67">
        <f t="shared" ref="P24" si="16">IF(O24,O24/$O$25,"")</f>
        <v>0.34773967948774825</v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53</v>
      </c>
      <c r="H25" s="17">
        <f t="shared" si="22"/>
        <v>1</v>
      </c>
      <c r="I25" s="18">
        <f t="shared" si="22"/>
        <v>156236.48000000001</v>
      </c>
      <c r="J25" s="18">
        <f t="shared" si="22"/>
        <v>186104.51</v>
      </c>
      <c r="K25" s="19">
        <f t="shared" si="22"/>
        <v>1</v>
      </c>
      <c r="L25" s="16">
        <f t="shared" si="22"/>
        <v>165</v>
      </c>
      <c r="M25" s="17">
        <f t="shared" si="22"/>
        <v>1</v>
      </c>
      <c r="N25" s="18">
        <f t="shared" si="22"/>
        <v>151731.49</v>
      </c>
      <c r="O25" s="18">
        <f t="shared" si="22"/>
        <v>161167.63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53</v>
      </c>
      <c r="M35" s="8">
        <f>IF(L35,L35/$L$40,"")</f>
        <v>0.24311926605504589</v>
      </c>
      <c r="N35" s="61">
        <f>I25</f>
        <v>156236.48000000001</v>
      </c>
      <c r="O35" s="61">
        <f>J25</f>
        <v>186104.51</v>
      </c>
      <c r="P35" s="59">
        <f>IF(O35,O35/$O$40,"")</f>
        <v>0.53590394553389742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165</v>
      </c>
      <c r="M36" s="8">
        <f>IF(L36,L36/$L$40,"")</f>
        <v>0.75688073394495414</v>
      </c>
      <c r="N36" s="61">
        <f>N25</f>
        <v>151731.49</v>
      </c>
      <c r="O36" s="61">
        <f>O25</f>
        <v>161167.63</v>
      </c>
      <c r="P36" s="59">
        <f>IF(O36,O36/$O$40,"")</f>
        <v>0.46409605446610258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1</v>
      </c>
      <c r="C39" s="8">
        <f t="shared" si="24"/>
        <v>4.5871559633027525E-3</v>
      </c>
      <c r="D39" s="13">
        <f t="shared" si="25"/>
        <v>23163.64</v>
      </c>
      <c r="E39" s="22">
        <f t="shared" si="26"/>
        <v>28028</v>
      </c>
      <c r="F39" s="21">
        <f t="shared" si="27"/>
        <v>8.0709037010570445E-2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2</v>
      </c>
      <c r="C40" s="8">
        <f t="shared" si="24"/>
        <v>9.1743119266055051E-3</v>
      </c>
      <c r="D40" s="13">
        <f t="shared" si="25"/>
        <v>1239.67</v>
      </c>
      <c r="E40" s="23">
        <f t="shared" si="26"/>
        <v>1500</v>
      </c>
      <c r="F40" s="21">
        <f t="shared" si="27"/>
        <v>4.3193790322483107E-3</v>
      </c>
      <c r="G40" s="25"/>
      <c r="J40" s="147" t="s">
        <v>0</v>
      </c>
      <c r="K40" s="148"/>
      <c r="L40" s="83">
        <f>SUM(L34:L39)</f>
        <v>218</v>
      </c>
      <c r="M40" s="17">
        <f>SUM(M34:M39)</f>
        <v>1</v>
      </c>
      <c r="N40" s="84">
        <f>SUM(N34:N39)</f>
        <v>307967.96999999997</v>
      </c>
      <c r="O40" s="85">
        <f>SUM(O34:O39)</f>
        <v>347272.14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69</v>
      </c>
      <c r="C41" s="8">
        <f t="shared" si="24"/>
        <v>0.3165137614678899</v>
      </c>
      <c r="D41" s="13">
        <f t="shared" si="25"/>
        <v>146102.72999999998</v>
      </c>
      <c r="E41" s="23">
        <f t="shared" si="26"/>
        <v>170737.96000000002</v>
      </c>
      <c r="F41" s="21">
        <f t="shared" si="27"/>
        <v>0.49165464295523392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127</v>
      </c>
      <c r="C42" s="8">
        <f t="shared" si="24"/>
        <v>0.58256880733944949</v>
      </c>
      <c r="D42" s="13">
        <f t="shared" si="25"/>
        <v>55608.53</v>
      </c>
      <c r="E42" s="14">
        <f t="shared" si="26"/>
        <v>57745.85</v>
      </c>
      <c r="F42" s="21">
        <f t="shared" si="27"/>
        <v>0.16628414245957074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19</v>
      </c>
      <c r="C45" s="8">
        <f t="shared" ref="C45" si="32">IF(B45,B45/$B$46,"")</f>
        <v>8.7155963302752298E-2</v>
      </c>
      <c r="D45" s="13">
        <f t="shared" si="25"/>
        <v>81853.399999999994</v>
      </c>
      <c r="E45" s="14">
        <f t="shared" si="26"/>
        <v>89260.329999999987</v>
      </c>
      <c r="F45" s="21">
        <f t="shared" ref="F45" si="33">IF(E45,E45/$E$46,"")</f>
        <v>0.25703279854237654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218</v>
      </c>
      <c r="C46" s="17">
        <f>SUM(C34:C45)</f>
        <v>1</v>
      </c>
      <c r="D46" s="18">
        <f>SUM(D34:D45)</f>
        <v>307967.96999999997</v>
      </c>
      <c r="E46" s="18">
        <f>SUM(E34:E45)</f>
        <v>347272.14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80" zoomScaleNormal="80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CONSORCI DE BILIOTEQUES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4</v>
      </c>
      <c r="M13" s="20">
        <f>IF(L13,L13/$L$25,"")</f>
        <v>1.1976047904191617E-2</v>
      </c>
      <c r="N13" s="4">
        <v>48076.92</v>
      </c>
      <c r="O13" s="5">
        <v>50000</v>
      </c>
      <c r="P13" s="21">
        <f>IF(O13,O13/$O$25,"")</f>
        <v>9.1916869133486248E-2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0.05</v>
      </c>
      <c r="I19" s="6">
        <v>6963.54</v>
      </c>
      <c r="J19" s="7">
        <v>7006.93</v>
      </c>
      <c r="K19" s="21">
        <f t="shared" si="3"/>
        <v>2.6381621822167866E-2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94</v>
      </c>
      <c r="H20" s="66">
        <f t="shared" si="2"/>
        <v>0.94</v>
      </c>
      <c r="I20" s="69">
        <v>223168.27</v>
      </c>
      <c r="J20" s="70">
        <v>255969.98</v>
      </c>
      <c r="K20" s="67">
        <f t="shared" si="3"/>
        <v>0.96374634971205253</v>
      </c>
      <c r="L20" s="68">
        <v>70</v>
      </c>
      <c r="M20" s="66">
        <f>IF(L20,L20/$L$25,"")</f>
        <v>0.20958083832335328</v>
      </c>
      <c r="N20" s="69">
        <v>231530.86</v>
      </c>
      <c r="O20" s="70">
        <v>279362.82</v>
      </c>
      <c r="P20" s="67">
        <f>IF(O20,O20/$O$25,"")</f>
        <v>0.51356311533403354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>
        <v>256</v>
      </c>
      <c r="M21" s="20">
        <f>IF(L21,L21/$L$25,"")</f>
        <v>0.76646706586826352</v>
      </c>
      <c r="N21" s="6">
        <v>132448.5</v>
      </c>
      <c r="O21" s="7">
        <v>137628.67000000001</v>
      </c>
      <c r="P21" s="21">
        <f>IF(O21,O21/$O$25,"")</f>
        <v>0.2530079289881153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>
        <v>1</v>
      </c>
      <c r="H24" s="66">
        <f t="shared" ref="H24" si="21">IF(G24,G24/$G$25,"")</f>
        <v>0.01</v>
      </c>
      <c r="I24" s="69">
        <v>2622</v>
      </c>
      <c r="J24" s="70">
        <v>2622</v>
      </c>
      <c r="K24" s="67">
        <f t="shared" ref="K24" si="22">IF(J24,J24/$J$25,"")</f>
        <v>9.8720284657794703E-3</v>
      </c>
      <c r="L24" s="68">
        <v>4</v>
      </c>
      <c r="M24" s="66">
        <f t="shared" ref="M24" si="23">IF(L24,L24/$L$25,"")</f>
        <v>1.1976047904191617E-2</v>
      </c>
      <c r="N24" s="69">
        <v>68523.100000000006</v>
      </c>
      <c r="O24" s="70">
        <v>76978.3</v>
      </c>
      <c r="P24" s="67">
        <f t="shared" ref="P24" si="24">IF(O24,O24/$O$25,"")</f>
        <v>0.1415120865443649</v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100</v>
      </c>
      <c r="H25" s="17">
        <f t="shared" si="30"/>
        <v>1</v>
      </c>
      <c r="I25" s="18">
        <f t="shared" si="30"/>
        <v>232753.81</v>
      </c>
      <c r="J25" s="18">
        <f t="shared" si="30"/>
        <v>265598.91000000003</v>
      </c>
      <c r="K25" s="19">
        <f t="shared" si="30"/>
        <v>0.99999999999999989</v>
      </c>
      <c r="L25" s="16">
        <f t="shared" si="30"/>
        <v>334</v>
      </c>
      <c r="M25" s="17">
        <f t="shared" si="30"/>
        <v>1</v>
      </c>
      <c r="N25" s="18">
        <f t="shared" si="30"/>
        <v>480579.38</v>
      </c>
      <c r="O25" s="18">
        <f t="shared" si="30"/>
        <v>543969.79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customHeight="1" x14ac:dyDescent="0.3">
      <c r="A27" s="125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4</v>
      </c>
      <c r="C34" s="8">
        <f t="shared" ref="C34:C45" si="32">IF(B34,B34/$B$46,"")</f>
        <v>9.2165898617511521E-3</v>
      </c>
      <c r="D34" s="10">
        <f t="shared" ref="D34:D42" si="33">D13+I13+N13+S13+AC13+X13</f>
        <v>48076.92</v>
      </c>
      <c r="E34" s="11">
        <f t="shared" ref="E34:E42" si="34">E13+J13+O13+T13+AD13+Y13</f>
        <v>50000</v>
      </c>
      <c r="F34" s="21">
        <f t="shared" ref="F34:F42" si="35">IF(E34,E34/$E$46,"")</f>
        <v>6.1761281037668564E-2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29.95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100</v>
      </c>
      <c r="M35" s="8">
        <f t="shared" si="36"/>
        <v>0.2304147465437788</v>
      </c>
      <c r="N35" s="61">
        <f>I25</f>
        <v>232753.81</v>
      </c>
      <c r="O35" s="61">
        <f>J25</f>
        <v>265598.91000000003</v>
      </c>
      <c r="P35" s="59">
        <f t="shared" si="37"/>
        <v>0.32807457847616889</v>
      </c>
    </row>
    <row r="36" spans="1:33" ht="29.95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334</v>
      </c>
      <c r="M36" s="8">
        <f t="shared" si="36"/>
        <v>0.7695852534562212</v>
      </c>
      <c r="N36" s="61">
        <f>N25</f>
        <v>480579.38</v>
      </c>
      <c r="O36" s="61">
        <f>O25</f>
        <v>543969.79</v>
      </c>
      <c r="P36" s="59">
        <f t="shared" si="37"/>
        <v>0.67192542152383117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5</v>
      </c>
      <c r="C40" s="8">
        <f t="shared" si="32"/>
        <v>1.1520737327188941E-2</v>
      </c>
      <c r="D40" s="13">
        <f t="shared" si="33"/>
        <v>6963.54</v>
      </c>
      <c r="E40" s="23">
        <f t="shared" si="34"/>
        <v>7006.93</v>
      </c>
      <c r="F40" s="21">
        <f t="shared" si="35"/>
        <v>8.6551394588254196E-3</v>
      </c>
      <c r="G40" s="25"/>
      <c r="J40" s="147" t="s">
        <v>0</v>
      </c>
      <c r="K40" s="148"/>
      <c r="L40" s="83">
        <f>SUM(L34:L39)</f>
        <v>434</v>
      </c>
      <c r="M40" s="17">
        <f>SUM(M34:M39)</f>
        <v>1</v>
      </c>
      <c r="N40" s="84">
        <f>SUM(N34:N39)</f>
        <v>713333.19</v>
      </c>
      <c r="O40" s="85">
        <f>SUM(O34:O39)</f>
        <v>809568.70000000007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164</v>
      </c>
      <c r="C41" s="8">
        <f t="shared" si="32"/>
        <v>0.37788018433179721</v>
      </c>
      <c r="D41" s="13">
        <f t="shared" si="33"/>
        <v>454699.13</v>
      </c>
      <c r="E41" s="23">
        <f t="shared" si="34"/>
        <v>535332.80000000005</v>
      </c>
      <c r="F41" s="21">
        <f t="shared" si="35"/>
        <v>0.66125679018964034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256</v>
      </c>
      <c r="C42" s="8">
        <f t="shared" si="32"/>
        <v>0.58986175115207373</v>
      </c>
      <c r="D42" s="13">
        <f t="shared" si="33"/>
        <v>132448.5</v>
      </c>
      <c r="E42" s="14">
        <f t="shared" si="34"/>
        <v>137628.67000000001</v>
      </c>
      <c r="F42" s="21">
        <f t="shared" si="35"/>
        <v>0.1700024593342109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5</v>
      </c>
      <c r="C45" s="8">
        <f t="shared" si="32"/>
        <v>1.1520737327188941E-2</v>
      </c>
      <c r="D45" s="13">
        <f t="shared" ref="D45" si="43">D24+I24+N24+S24+AC24+X24</f>
        <v>71145.100000000006</v>
      </c>
      <c r="E45" s="14">
        <f t="shared" ref="E45" si="44">E24+J24+O24+T24+AD24+Y24</f>
        <v>79600.3</v>
      </c>
      <c r="F45" s="21">
        <f>IF(E45,E45/$E$46,"")</f>
        <v>9.8324329979654582E-2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434</v>
      </c>
      <c r="C46" s="17">
        <f>SUM(C34:C45)</f>
        <v>1</v>
      </c>
      <c r="D46" s="18">
        <f>SUM(D34:D45)</f>
        <v>713333.19000000006</v>
      </c>
      <c r="E46" s="18">
        <f>SUM(E34:E45)</f>
        <v>809568.70000000019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1" zoomScale="80" zoomScaleNormal="80" workbookViewId="0">
      <selection activeCell="B41" sqref="B41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CONSORCI DE BILIOTEQUES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29.95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8.950000000000003" customHeight="1" thickBot="1" x14ac:dyDescent="0.35">
      <c r="A12" s="173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1</v>
      </c>
      <c r="H13" s="20">
        <f t="shared" ref="H13:H24" si="2">IF(G13,G13/$G$25,"")</f>
        <v>3.7174721189591076E-3</v>
      </c>
      <c r="I13" s="10">
        <f>'CONTRACTACIO 1r TR 2020'!I13+'CONTRACTACIO 2n TR 2020'!I13+'CONTRACTACIO 3r TR 2020'!I13+'CONTRACTACIO 4t TR 2020'!I13</f>
        <v>98600</v>
      </c>
      <c r="J13" s="10">
        <f>'CONTRACTACIO 1r TR 2020'!J13+'CONTRACTACIO 2n TR 2020'!J13+'CONTRACTACIO 3r TR 2020'!J13+'CONTRACTACIO 4t TR 2020'!J13</f>
        <v>119306</v>
      </c>
      <c r="K13" s="21">
        <f t="shared" ref="K13:K24" si="3">IF(J13,J13/$J$25,"")</f>
        <v>0.14286101569960011</v>
      </c>
      <c r="L13" s="9">
        <f>'CONTRACTACIO 1r TR 2020'!L13+'CONTRACTACIO 2n TR 2020'!L13+'CONTRACTACIO 3r TR 2020'!L13+'CONTRACTACIO 4t TR 2020'!L13</f>
        <v>4</v>
      </c>
      <c r="M13" s="20">
        <f t="shared" ref="M13:M24" si="4">IF(L13,L13/$L$25,"")</f>
        <v>6.8610634648370496E-3</v>
      </c>
      <c r="N13" s="10">
        <f>'CONTRACTACIO 1r TR 2020'!N13+'CONTRACTACIO 2n TR 2020'!N13+'CONTRACTACIO 3r TR 2020'!N13+'CONTRACTACIO 4t TR 2020'!N13</f>
        <v>48076.92</v>
      </c>
      <c r="O13" s="10">
        <f>'CONTRACTACIO 1r TR 2020'!O13+'CONTRACTACIO 2n TR 2020'!O13+'CONTRACTACIO 3r TR 2020'!O13+'CONTRACTACIO 4t TR 2020'!O13</f>
        <v>50000</v>
      </c>
      <c r="P13" s="21">
        <f t="shared" ref="P13:P24" si="5">IF(O13,O13/$O$25,"")</f>
        <v>6.2755504329213563E-2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1</v>
      </c>
      <c r="H18" s="20">
        <f t="shared" si="2"/>
        <v>3.7174721189591076E-3</v>
      </c>
      <c r="I18" s="13">
        <f>'CONTRACTACIO 1r TR 2020'!I18+'CONTRACTACIO 2n TR 2020'!I18+'CONTRACTACIO 3r TR 2020'!I18+'CONTRACTACIO 4t TR 2020'!I18</f>
        <v>23163.64</v>
      </c>
      <c r="J18" s="13">
        <f>'CONTRACTACIO 1r TR 2020'!J18+'CONTRACTACIO 2n TR 2020'!J18+'CONTRACTACIO 3r TR 2020'!J18+'CONTRACTACIO 4t TR 2020'!J18</f>
        <v>28028</v>
      </c>
      <c r="K18" s="21">
        <f t="shared" si="3"/>
        <v>3.3561669555834513E-2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12</v>
      </c>
      <c r="H19" s="20">
        <f t="shared" si="2"/>
        <v>4.4609665427509292E-2</v>
      </c>
      <c r="I19" s="13">
        <f>'CONTRACTACIO 1r TR 2020'!I19+'CONTRACTACIO 2n TR 2020'!I19+'CONTRACTACIO 3r TR 2020'!I19+'CONTRACTACIO 4t TR 2020'!I19</f>
        <v>28568.85</v>
      </c>
      <c r="J19" s="13">
        <f>'CONTRACTACIO 1r TR 2020'!J19+'CONTRACTACIO 2n TR 2020'!J19+'CONTRACTACIO 3r TR 2020'!J19+'CONTRACTACIO 4t TR 2020'!J19</f>
        <v>32239.35</v>
      </c>
      <c r="K19" s="21">
        <f t="shared" si="3"/>
        <v>3.8604481639606579E-2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248</v>
      </c>
      <c r="H20" s="20">
        <f t="shared" si="2"/>
        <v>0.92193308550185871</v>
      </c>
      <c r="I20" s="13">
        <f>'CONTRACTACIO 1r TR 2020'!I20+'CONTRACTACIO 2n TR 2020'!I20+'CONTRACTACIO 3r TR 2020'!I20+'CONTRACTACIO 4t TR 2020'!I20</f>
        <v>535777.1</v>
      </c>
      <c r="J20" s="13">
        <f>'CONTRACTACIO 1r TR 2020'!J20+'CONTRACTACIO 2n TR 2020'!J20+'CONTRACTACIO 3r TR 2020'!J20+'CONTRACTACIO 4t TR 2020'!J20</f>
        <v>619290.56000000006</v>
      </c>
      <c r="K20" s="21">
        <f t="shared" si="3"/>
        <v>0.74155933829626475</v>
      </c>
      <c r="L20" s="9">
        <f>'CONTRACTACIO 1r TR 2020'!L20+'CONTRACTACIO 2n TR 2020'!L20+'CONTRACTACIO 3r TR 2020'!L20+'CONTRACTACIO 4t TR 2020'!L20</f>
        <v>115</v>
      </c>
      <c r="M20" s="20">
        <f t="shared" si="4"/>
        <v>0.19725557461406518</v>
      </c>
      <c r="N20" s="13">
        <f>'CONTRACTACIO 1r TR 2020'!N20+'CONTRACTACIO 2n TR 2020'!N20+'CONTRACTACIO 3r TR 2020'!N20+'CONTRACTACIO 4t TR 2020'!N20</f>
        <v>319232.52</v>
      </c>
      <c r="O20" s="13">
        <f>'CONTRACTACIO 1r TR 2020'!O20+'CONTRACTACIO 2n TR 2020'!O20+'CONTRACTACIO 3r TR 2020'!O20+'CONTRACTACIO 4t TR 2020'!O20</f>
        <v>379958.46</v>
      </c>
      <c r="P20" s="21">
        <f t="shared" si="5"/>
        <v>0.47688969562902644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4</v>
      </c>
      <c r="H21" s="20">
        <f t="shared" si="2"/>
        <v>1.4869888475836431E-2</v>
      </c>
      <c r="I21" s="13">
        <f>'CONTRACTACIO 1r TR 2020'!I21+'CONTRACTACIO 2n TR 2020'!I21+'CONTRACTACIO 3r TR 2020'!I21+'CONTRACTACIO 4t TR 2020'!I21</f>
        <v>417.5</v>
      </c>
      <c r="J21" s="13">
        <f>'CONTRACTACIO 1r TR 2020'!J21+'CONTRACTACIO 2n TR 2020'!J21+'CONTRACTACIO 3r TR 2020'!J21+'CONTRACTACIO 4t TR 2020'!J21</f>
        <v>417.5</v>
      </c>
      <c r="K21" s="21">
        <f t="shared" si="3"/>
        <v>4.9992853716144246E-4</v>
      </c>
      <c r="L21" s="9">
        <f>'CONTRACTACIO 1r TR 2020'!L21+'CONTRACTACIO 2n TR 2020'!L21+'CONTRACTACIO 3r TR 2020'!L21+'CONTRACTACIO 4t TR 2020'!L21</f>
        <v>433</v>
      </c>
      <c r="M21" s="20">
        <f t="shared" si="4"/>
        <v>0.74271012006861059</v>
      </c>
      <c r="N21" s="13">
        <f>'CONTRACTACIO 1r TR 2020'!N21+'CONTRACTACIO 2n TR 2020'!N21+'CONTRACTACIO 3r TR 2020'!N21+'CONTRACTACIO 4t TR 2020'!N21</f>
        <v>208313.33000000002</v>
      </c>
      <c r="O21" s="13">
        <f>'CONTRACTACIO 1r TR 2020'!O21+'CONTRACTACIO 2n TR 2020'!O21+'CONTRACTACIO 3r TR 2020'!O21+'CONTRACTACIO 4t TR 2020'!O21</f>
        <v>216379.03000000003</v>
      </c>
      <c r="P21" s="21">
        <f t="shared" si="5"/>
        <v>0.27157950307832068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3</v>
      </c>
      <c r="H24" s="66">
        <f t="shared" si="2"/>
        <v>1.1152416356877323E-2</v>
      </c>
      <c r="I24" s="77">
        <f>'CONTRACTACIO 1r TR 2020'!I24+'CONTRACTACIO 2n TR 2020'!I24+'CONTRACTACIO 3r TR 2020'!I24+'CONTRACTACIO 4t TR 2020'!I24</f>
        <v>30073.200000000001</v>
      </c>
      <c r="J24" s="78">
        <f>'CONTRACTACIO 1r TR 2020'!J24+'CONTRACTACIO 2n TR 2020'!J24+'CONTRACTACIO 3r TR 2020'!J24+'CONTRACTACIO 4t TR 2020'!J24</f>
        <v>35837.949999999997</v>
      </c>
      <c r="K24" s="67">
        <f t="shared" si="3"/>
        <v>4.2913566271532727E-2</v>
      </c>
      <c r="L24" s="81">
        <f>'CONTRACTACIO 1r TR 2020'!L24+'CONTRACTACIO 2n TR 2020'!L24+'CONTRACTACIO 3r TR 2020'!L24+'CONTRACTACIO 4t TR 2020'!L24</f>
        <v>31</v>
      </c>
      <c r="M24" s="66">
        <f t="shared" si="4"/>
        <v>5.3173241852487133E-2</v>
      </c>
      <c r="N24" s="77">
        <f>'CONTRACTACIO 1r TR 2020'!N24+'CONTRACTACIO 2n TR 2020'!N24+'CONTRACTACIO 3r TR 2020'!N24+'CONTRACTACIO 4t TR 2020'!N24</f>
        <v>137599.44</v>
      </c>
      <c r="O24" s="78">
        <f>'CONTRACTACIO 1r TR 2020'!O24+'CONTRACTACIO 2n TR 2020'!O24+'CONTRACTACIO 3r TR 2020'!O24+'CONTRACTACIO 4t TR 2020'!O24</f>
        <v>150405.37</v>
      </c>
      <c r="P24" s="67">
        <f t="shared" si="5"/>
        <v>0.18877529696343937</v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.049999999999997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269</v>
      </c>
      <c r="H25" s="17">
        <f t="shared" si="12"/>
        <v>1</v>
      </c>
      <c r="I25" s="18">
        <f t="shared" si="12"/>
        <v>716600.28999999992</v>
      </c>
      <c r="J25" s="18">
        <f t="shared" si="12"/>
        <v>835119.36</v>
      </c>
      <c r="K25" s="19">
        <f t="shared" si="12"/>
        <v>1</v>
      </c>
      <c r="L25" s="16">
        <f t="shared" si="12"/>
        <v>583</v>
      </c>
      <c r="M25" s="17">
        <f t="shared" si="12"/>
        <v>1</v>
      </c>
      <c r="N25" s="18">
        <f t="shared" si="12"/>
        <v>713222.21</v>
      </c>
      <c r="O25" s="18">
        <f t="shared" si="12"/>
        <v>796742.86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4" customHeight="1" x14ac:dyDescent="0.3">
      <c r="A27" s="125" t="s">
        <v>58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50000000000003" customHeight="1" thickBot="1" x14ac:dyDescent="0.35">
      <c r="A33" s="153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5.8685446009389668E-3</v>
      </c>
      <c r="D34" s="10">
        <f t="shared" ref="D34:D43" si="15">D13+I13+N13+S13+X13+AC13</f>
        <v>146676.91999999998</v>
      </c>
      <c r="E34" s="11">
        <f t="shared" ref="E34:E43" si="16">E13+J13+O13+T13+Y13+AD13</f>
        <v>169306</v>
      </c>
      <c r="F34" s="21">
        <f t="shared" ref="F34:F40" si="17">IF(E34,E34/$E$46,"")</f>
        <v>0.10375018057590669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269</v>
      </c>
      <c r="M35" s="8">
        <f t="shared" si="18"/>
        <v>0.31572769953051644</v>
      </c>
      <c r="N35" s="61">
        <f>I25</f>
        <v>716600.28999999992</v>
      </c>
      <c r="O35" s="61">
        <f>J25</f>
        <v>835119.36</v>
      </c>
      <c r="P35" s="59">
        <f t="shared" si="19"/>
        <v>0.51175849882718649</v>
      </c>
    </row>
    <row r="36" spans="1:33" s="25" customFormat="1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583</v>
      </c>
      <c r="M36" s="8">
        <f t="shared" si="18"/>
        <v>0.68427230046948362</v>
      </c>
      <c r="N36" s="61">
        <f>N25</f>
        <v>713222.21</v>
      </c>
      <c r="O36" s="61">
        <f>O25</f>
        <v>796742.86</v>
      </c>
      <c r="P36" s="59">
        <f t="shared" si="19"/>
        <v>0.48824150117281345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1</v>
      </c>
      <c r="C39" s="8">
        <f t="shared" si="14"/>
        <v>1.1737089201877935E-3</v>
      </c>
      <c r="D39" s="13">
        <f t="shared" si="15"/>
        <v>23163.64</v>
      </c>
      <c r="E39" s="22">
        <f t="shared" si="16"/>
        <v>28028</v>
      </c>
      <c r="F39" s="21">
        <f t="shared" si="17"/>
        <v>1.7175469630027956E-2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12</v>
      </c>
      <c r="C40" s="8">
        <f t="shared" si="14"/>
        <v>1.4084507042253521E-2</v>
      </c>
      <c r="D40" s="13">
        <f t="shared" si="15"/>
        <v>28568.85</v>
      </c>
      <c r="E40" s="23">
        <f t="shared" si="16"/>
        <v>32239.35</v>
      </c>
      <c r="F40" s="21">
        <f t="shared" si="17"/>
        <v>1.9756171571886746E-2</v>
      </c>
      <c r="G40" s="25"/>
      <c r="H40" s="25"/>
      <c r="I40" s="25"/>
      <c r="J40" s="147" t="s">
        <v>0</v>
      </c>
      <c r="K40" s="148"/>
      <c r="L40" s="83">
        <f>SUM(L34:L39)</f>
        <v>852</v>
      </c>
      <c r="M40" s="17">
        <f>SUM(M34:M39)</f>
        <v>1</v>
      </c>
      <c r="N40" s="84">
        <f>SUM(N34:N39)</f>
        <v>1429822.5</v>
      </c>
      <c r="O40" s="85">
        <f>SUM(O34:O39)</f>
        <v>1631862.22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363</v>
      </c>
      <c r="C41" s="8">
        <f>IF(B41,B41/$B$46,"")</f>
        <v>0.426056338028169</v>
      </c>
      <c r="D41" s="13">
        <f t="shared" si="15"/>
        <v>855009.62</v>
      </c>
      <c r="E41" s="23">
        <f t="shared" si="16"/>
        <v>999249.02</v>
      </c>
      <c r="F41" s="21">
        <f>IF(E41,E41/$E$46,"")</f>
        <v>0.61233663464554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437</v>
      </c>
      <c r="C42" s="8">
        <f>IF(B42,B42/$B$46,"")</f>
        <v>0.51291079812206575</v>
      </c>
      <c r="D42" s="13">
        <f t="shared" si="15"/>
        <v>208730.83000000002</v>
      </c>
      <c r="E42" s="14">
        <f t="shared" si="16"/>
        <v>216796.53000000003</v>
      </c>
      <c r="F42" s="21">
        <f>IF(E42,E42/$E$46,"")</f>
        <v>0.13285222694842461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34</v>
      </c>
      <c r="C45" s="8">
        <f>IF(B45,B45/$B$46,"")</f>
        <v>3.9906103286384977E-2</v>
      </c>
      <c r="D45" s="13">
        <f t="shared" ref="D45" si="24">D24+I24+N24+S24+X24+AC24</f>
        <v>167672.64000000001</v>
      </c>
      <c r="E45" s="14">
        <f t="shared" ref="E45" si="25">E24+J24+O24+T24+Y24+AD24</f>
        <v>186243.32</v>
      </c>
      <c r="F45" s="21">
        <f>IF(E45,E45/$E$46,"")</f>
        <v>0.11412931662821386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5">
      <c r="A46" s="64" t="s">
        <v>0</v>
      </c>
      <c r="B46" s="16">
        <f>SUM(B34:B45)</f>
        <v>852</v>
      </c>
      <c r="C46" s="17">
        <f>SUM(C34:C45)</f>
        <v>1</v>
      </c>
      <c r="D46" s="18">
        <f>SUM(D34:D45)</f>
        <v>1429822.5</v>
      </c>
      <c r="E46" s="18">
        <f>SUM(E34:E45)</f>
        <v>1631862.2200000002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2021-04-15T14:12:51Z</dcterms:modified>
</cp:coreProperties>
</file>