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 firstSheet="3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N13" i="6"/>
  <c r="N20" i="6" l="1"/>
  <c r="I20" i="6"/>
  <c r="D20" i="6"/>
  <c r="N20" i="5"/>
  <c r="I20" i="5"/>
  <c r="D20" i="5"/>
  <c r="D13" i="5"/>
  <c r="N13" i="4" l="1"/>
  <c r="N20" i="4"/>
  <c r="I20" i="4"/>
  <c r="N20" i="1" l="1"/>
  <c r="I20" i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O39" i="1"/>
  <c r="P39" i="1" s="1"/>
  <c r="N37" i="1"/>
  <c r="P13" i="6" l="1"/>
  <c r="P20" i="6"/>
  <c r="M20" i="6"/>
  <c r="M20" i="5"/>
  <c r="F13" i="5"/>
  <c r="K16" i="6"/>
  <c r="P16" i="5"/>
  <c r="F13" i="4"/>
  <c r="Z15" i="7"/>
  <c r="Z13" i="7"/>
  <c r="Z18" i="7"/>
  <c r="O39" i="4"/>
  <c r="AE23" i="4"/>
  <c r="AE22" i="4"/>
  <c r="AE15" i="4"/>
  <c r="AE25" i="4" s="1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F41" i="1" l="1"/>
  <c r="U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M35" i="1"/>
  <c r="P38" i="1"/>
  <c r="L40" i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6" i="6" l="1"/>
  <c r="P40" i="6" s="1"/>
  <c r="P35" i="5"/>
  <c r="P40" i="5" s="1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<sst xmlns="http://schemas.openxmlformats.org/spreadsheetml/2006/main" count="465" uniqueCount="65">
  <si>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</si>
  <si>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</si>
  <si>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</si>
  <si>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</si>
  <si>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</si>
  <si>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</si>
  <si>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</si>
  <si>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</si>
  <si>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</si>
  <si>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</si>
  <si>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</si>
  <si>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</si>
  <si>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</si>
  <si>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</si>
  <si>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</si>
  <si>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</si>
  <si>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</si>
  <si>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</si>
  <si>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</si>
  <si>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</si>
  <si>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</si>
  <si>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</si>
  <si>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</si>
  <si>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</si>
  <si>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</si>
  <si>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</si>
  <si>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</si>
  <si>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</si>
  <si>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</si>
  <si>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</si>
  <si>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</si>
  <si>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</si>
  <si>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</si>
  <si>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</si>
  <si>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</si>
  <si>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</si>
  <si>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</si>
  <si>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</si>
  <si>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</si>
  <si>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</si>
  <si>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</si>
  <si>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</si>
  <si>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</si>
  <si>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</si>
  <si>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</si>
  <si>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</si>
  <si>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</si>
  <si>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</si>
  <si>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</si>
  <si>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</si>
  <si>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</si>
  <si>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</si>
  <si>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</si>
  <si>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</si>
  <si>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</si>
  <si>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</si>
  <si>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</si>
  <si>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</si>
  <si>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</si>
  <si>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</si>
  <si>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</si>
  <si>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</si>
  <si>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</si>
  <si>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</si>
  <si>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CONSORCI DEL 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</si>
</sst>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42-4265-8240-47B9CFD5A9E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42-4265-8240-47B9CFD5A9E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42-4265-8240-47B9CFD5A9E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2-4265-8240-47B9CFD5A9E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42-4265-8240-47B9CFD5A9E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42-4265-8240-47B9CFD5A9E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42-4265-8240-47B9CFD5A9E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42-4265-8240-47B9CFD5A9E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42-4265-8240-47B9CFD5A9E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42-4265-8240-47B9CFD5A9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42-4265-8240-47B9CFD5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B-4104-A91C-518A1B9F005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B-4104-A91C-518A1B9F005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5B-4104-A91C-518A1B9F005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B-4104-A91C-518A1B9F005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5B-4104-A91C-518A1B9F005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B-4104-A91C-518A1B9F005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5B-4104-A91C-518A1B9F005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B-4104-A91C-518A1B9F005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5B-4104-A91C-518A1B9F005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5B-4104-A91C-518A1B9F00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372442.54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57644.92</c:v>
                </c:pt>
                <c:pt idx="6">
                  <c:v>0</c:v>
                </c:pt>
                <c:pt idx="7">
                  <c:v>637440.61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75B-4104-A91C-518A1B9F00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3-4D75-A204-3CDB4EAD29B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3-4D75-A204-3CDB4EAD29B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3-4D75-A204-3CDB4EAD29B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33-4D75-A204-3CDB4EAD29B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58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33-4D75-A204-3CDB4EAD29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36-41A9-8292-46CF2D59EA0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36-41A9-8292-46CF2D59EA0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36-41A9-8292-46CF2D59EA0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36-41A9-8292-46CF2D59EA0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36-41A9-8292-46CF2D59EA0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36-41A9-8292-46CF2D59EA0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485742.76</c:v>
                </c:pt>
                <c:pt idx="1">
                  <c:v>414223.2</c:v>
                </c:pt>
                <c:pt idx="2">
                  <c:v>167562.10999999999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36-41A9-8292-46CF2D59E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9" zoomScale="90" zoomScaleNormal="90" workbookViewId="0">
      <selection activeCell="F9" sqref="F9"/>
    </sheetView>
  </sheetViews>
  <sheetFormatPr defaultColWidth="9.33203125" defaultRowHeight="14.4" x14ac:dyDescent="0.3"/>
  <cols>
    <col min="1" max="1" width="26.33203125" style="27" customWidth="1"/>
    <col min="2" max="2" width="11.5546875" style="63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44140625" style="27" customWidth="1"/>
    <col min="8" max="8" width="10.664062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3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I5" s="109"/>
      <c r="J5" s="109"/>
      <c r="K5" s="109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15</v>
      </c>
      <c r="H20" s="67">
        <f t="shared" si="2"/>
        <v>1</v>
      </c>
      <c r="I20" s="70">
        <f>J20/1.21</f>
        <v>47796.851239669428</v>
      </c>
      <c r="J20" s="71">
        <v>57834.19</v>
      </c>
      <c r="K20" s="68">
        <f t="shared" si="3"/>
        <v>1</v>
      </c>
      <c r="L20" s="69">
        <v>7</v>
      </c>
      <c r="M20" s="67">
        <f t="shared" si="4"/>
        <v>1</v>
      </c>
      <c r="N20" s="70">
        <f>O20/1.21</f>
        <v>39643.876033057859</v>
      </c>
      <c r="O20" s="71">
        <v>47969.090000000004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3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</v>
      </c>
      <c r="H25" s="17">
        <f t="shared" si="12"/>
        <v>1</v>
      </c>
      <c r="I25" s="18">
        <f t="shared" si="12"/>
        <v>47796.851239669428</v>
      </c>
      <c r="J25" s="18">
        <f t="shared" si="12"/>
        <v>57834.19</v>
      </c>
      <c r="K25" s="19">
        <f t="shared" si="12"/>
        <v>1</v>
      </c>
      <c r="L25" s="16">
        <f t="shared" si="12"/>
        <v>7</v>
      </c>
      <c r="M25" s="17">
        <f t="shared" si="12"/>
        <v>1</v>
      </c>
      <c r="N25" s="18">
        <f t="shared" si="12"/>
        <v>39643.876033057859</v>
      </c>
      <c r="O25" s="18">
        <f t="shared" si="12"/>
        <v>47969.090000000004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7" t="s">
        <v>3</v>
      </c>
      <c r="K34" s="108"/>
      <c r="L34" s="58">
        <f>B25</f>
        <v>0</v>
      </c>
      <c r="M34" s="8" t="str">
        <f t="shared" ref="M34:M39" si="18">IF(L34,L34/$L$40,"")</f>
        <v/>
      </c>
      <c r="N34" s="59">
        <f>D25</f>
        <v>0</v>
      </c>
      <c r="O34" s="59">
        <f>E25</f>
        <v>0</v>
      </c>
      <c r="P34" s="60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15</v>
      </c>
      <c r="M35" s="8">
        <f t="shared" si="18"/>
        <v>0.68181818181818177</v>
      </c>
      <c r="N35" s="62">
        <f>I25</f>
        <v>47796.851239669428</v>
      </c>
      <c r="O35" s="62">
        <f>J25</f>
        <v>57834.19</v>
      </c>
      <c r="P35" s="60">
        <f t="shared" si="19"/>
        <v>0.54662001026811269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1">
        <f>L25</f>
        <v>7</v>
      </c>
      <c r="M36" s="8">
        <f t="shared" si="18"/>
        <v>0.31818181818181818</v>
      </c>
      <c r="N36" s="62">
        <f>N25</f>
        <v>39643.876033057859</v>
      </c>
      <c r="O36" s="62">
        <f>O25</f>
        <v>47969.090000000004</v>
      </c>
      <c r="P36" s="60">
        <f t="shared" si="19"/>
        <v>0.45337998973188737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3" t="s">
        <v>4</v>
      </c>
      <c r="K39" s="104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5" t="s">
        <v>0</v>
      </c>
      <c r="K40" s="106"/>
      <c r="L40" s="84">
        <f>SUM(L34:L39)</f>
        <v>22</v>
      </c>
      <c r="M40" s="17">
        <f>SUM(M34:M39)</f>
        <v>1</v>
      </c>
      <c r="N40" s="85">
        <f>SUM(N34:N39)</f>
        <v>87440.727272727294</v>
      </c>
      <c r="O40" s="86">
        <f>SUM(O34:O39)</f>
        <v>105803.28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22</v>
      </c>
      <c r="C41" s="8">
        <f t="shared" si="14"/>
        <v>1</v>
      </c>
      <c r="D41" s="13">
        <f t="shared" si="15"/>
        <v>87440.727272727294</v>
      </c>
      <c r="E41" s="23">
        <f t="shared" si="16"/>
        <v>105803.28</v>
      </c>
      <c r="F41" s="21">
        <f t="shared" si="17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22</v>
      </c>
      <c r="C46" s="17">
        <f>SUM(C34:C45)</f>
        <v>1</v>
      </c>
      <c r="D46" s="18">
        <f>SUM(D34:D45)</f>
        <v>87440.727272727294</v>
      </c>
      <c r="E46" s="18">
        <f>SUM(E34:E45)</f>
        <v>105803.28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N14" sqref="N14"/>
    </sheetView>
  </sheetViews>
  <sheetFormatPr defaultColWidth="9.33203125" defaultRowHeight="14.4" x14ac:dyDescent="0.3"/>
  <cols>
    <col min="1" max="1" width="26.33203125" style="27" customWidth="1"/>
    <col min="2" max="2" width="11.5546875" style="63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44140625" style="27" customWidth="1"/>
    <col min="8" max="8" width="10.664062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3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CONSORCI DEL BESÒS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1</v>
      </c>
      <c r="M13" s="20">
        <f t="shared" ref="M13:M21" si="4">IF(L13,L13/$L$25,"")</f>
        <v>0.33333333333333331</v>
      </c>
      <c r="N13" s="4">
        <f>O13/1.21</f>
        <v>29053.619834710742</v>
      </c>
      <c r="O13" s="5">
        <v>35154.879999999997</v>
      </c>
      <c r="P13" s="21">
        <f t="shared" ref="P13:P21" si="5">IF(O13,O13/$O$25,"")</f>
        <v>0.92069117416744661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8</v>
      </c>
      <c r="H20" s="67">
        <f t="shared" si="2"/>
        <v>1</v>
      </c>
      <c r="I20" s="70">
        <f>J20/1.21</f>
        <v>51085</v>
      </c>
      <c r="J20" s="71">
        <v>61812.85</v>
      </c>
      <c r="K20" s="21">
        <f t="shared" si="3"/>
        <v>1</v>
      </c>
      <c r="L20" s="69">
        <v>2</v>
      </c>
      <c r="M20" s="67">
        <f t="shared" si="4"/>
        <v>0.66666666666666663</v>
      </c>
      <c r="N20" s="70">
        <f>O20/1.21</f>
        <v>2502.6942148760331</v>
      </c>
      <c r="O20" s="71">
        <v>3028.26</v>
      </c>
      <c r="P20" s="68">
        <f t="shared" si="5"/>
        <v>7.9308825832553331E-2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3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20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8</v>
      </c>
      <c r="H25" s="17">
        <f t="shared" si="32"/>
        <v>1</v>
      </c>
      <c r="I25" s="18">
        <f t="shared" si="32"/>
        <v>51085</v>
      </c>
      <c r="J25" s="18">
        <f t="shared" si="32"/>
        <v>61812.85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31556.314049586774</v>
      </c>
      <c r="O25" s="18">
        <f t="shared" si="32"/>
        <v>38183.14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18"/>
      <c r="C32" s="119"/>
      <c r="D32" s="119"/>
      <c r="E32" s="119"/>
      <c r="F32" s="120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9.0909090909090912E-2</v>
      </c>
      <c r="D34" s="10">
        <f t="shared" ref="D34:D45" si="35">D13+I13+N13+S13+AC13+X13</f>
        <v>29053.619834710742</v>
      </c>
      <c r="E34" s="11">
        <f t="shared" ref="E34:E45" si="36">E13+J13+O13+T13+AD13+Y13</f>
        <v>35154.879999999997</v>
      </c>
      <c r="F34" s="21">
        <f t="shared" ref="F34:F42" si="37">IF(E34,E34/$E$46,"")</f>
        <v>0.35156289767219667</v>
      </c>
      <c r="J34" s="107" t="s">
        <v>3</v>
      </c>
      <c r="K34" s="108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1">
        <f>G25</f>
        <v>8</v>
      </c>
      <c r="M35" s="8">
        <f t="shared" si="38"/>
        <v>0.72727272727272729</v>
      </c>
      <c r="N35" s="62">
        <f>I25</f>
        <v>51085</v>
      </c>
      <c r="O35" s="62">
        <f>J25</f>
        <v>61812.85</v>
      </c>
      <c r="P35" s="60">
        <f t="shared" si="39"/>
        <v>0.61815328794684676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1">
        <f>L25</f>
        <v>3</v>
      </c>
      <c r="M36" s="8">
        <f t="shared" si="38"/>
        <v>0.27272727272727271</v>
      </c>
      <c r="N36" s="62">
        <f>N25</f>
        <v>31556.314049586774</v>
      </c>
      <c r="O36" s="62">
        <f>O25</f>
        <v>38183.14</v>
      </c>
      <c r="P36" s="60">
        <f t="shared" si="39"/>
        <v>0.38184671205315335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5" t="s">
        <v>0</v>
      </c>
      <c r="K40" s="106"/>
      <c r="L40" s="84">
        <f>SUM(L34:L39)</f>
        <v>11</v>
      </c>
      <c r="M40" s="17">
        <f>SUM(M34:M39)</f>
        <v>1</v>
      </c>
      <c r="N40" s="85">
        <f>SUM(N34:N39)</f>
        <v>82641.31404958677</v>
      </c>
      <c r="O40" s="86">
        <f>SUM(O34:O39)</f>
        <v>99995.989999999991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10</v>
      </c>
      <c r="C41" s="8">
        <f t="shared" si="34"/>
        <v>0.90909090909090906</v>
      </c>
      <c r="D41" s="13">
        <f t="shared" si="35"/>
        <v>53587.694214876035</v>
      </c>
      <c r="E41" s="23">
        <f t="shared" si="36"/>
        <v>64841.11</v>
      </c>
      <c r="F41" s="21">
        <f t="shared" si="37"/>
        <v>0.64843710232780338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11</v>
      </c>
      <c r="C46" s="17">
        <f>SUM(C34:C45)</f>
        <v>1</v>
      </c>
      <c r="D46" s="18">
        <f>SUM(D34:D45)</f>
        <v>82641.31404958677</v>
      </c>
      <c r="E46" s="18">
        <f>SUM(E34:E45)</f>
        <v>99995.989999999991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90" zoomScaleNormal="90" workbookViewId="0">
      <selection activeCell="J7" sqref="J7"/>
    </sheetView>
  </sheetViews>
  <sheetFormatPr defaultColWidth="9.33203125" defaultRowHeight="14.4" x14ac:dyDescent="0.3"/>
  <cols>
    <col min="1" max="1" width="26.33203125" style="27" customWidth="1"/>
    <col min="2" max="2" width="11.5546875" style="63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44140625" style="27" customWidth="1"/>
    <col min="8" max="8" width="10.664062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3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CONSORCI DEL BESÒS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0.5</v>
      </c>
      <c r="D13" s="4">
        <f>E13/1.21</f>
        <v>261087.23140495867</v>
      </c>
      <c r="E13" s="5">
        <v>315915.55</v>
      </c>
      <c r="F13" s="21">
        <f t="shared" ref="F13:F24" si="1">IF(E13,E13/$E$25,"")</f>
        <v>0.86752782666554262</v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9">
        <v>1</v>
      </c>
      <c r="C20" s="67">
        <f t="shared" si="0"/>
        <v>0.5</v>
      </c>
      <c r="D20" s="70">
        <f>E20/1.21</f>
        <v>39868.223140495873</v>
      </c>
      <c r="E20" s="71">
        <v>48240.55</v>
      </c>
      <c r="F20" s="21">
        <f t="shared" si="1"/>
        <v>0.1324721733344574</v>
      </c>
      <c r="G20" s="69">
        <v>4</v>
      </c>
      <c r="H20" s="67">
        <f t="shared" si="2"/>
        <v>1</v>
      </c>
      <c r="I20" s="70">
        <f>J20/1.21</f>
        <v>24855.950413223141</v>
      </c>
      <c r="J20" s="71">
        <v>30075.7</v>
      </c>
      <c r="K20" s="68">
        <f t="shared" si="3"/>
        <v>1</v>
      </c>
      <c r="L20" s="69">
        <v>3</v>
      </c>
      <c r="M20" s="67">
        <f t="shared" si="4"/>
        <v>1</v>
      </c>
      <c r="N20" s="70">
        <f>O20/1.21</f>
        <v>9518.6198347107438</v>
      </c>
      <c r="O20" s="71">
        <v>11517.53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40.20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200000000000003" customHeight="1" x14ac:dyDescent="0.3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20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300955.45454545453</v>
      </c>
      <c r="E25" s="18">
        <f t="shared" si="22"/>
        <v>364156.1</v>
      </c>
      <c r="F25" s="19">
        <f t="shared" si="22"/>
        <v>1</v>
      </c>
      <c r="G25" s="16">
        <f t="shared" si="22"/>
        <v>4</v>
      </c>
      <c r="H25" s="17">
        <f t="shared" si="22"/>
        <v>1</v>
      </c>
      <c r="I25" s="18">
        <f t="shared" si="22"/>
        <v>24855.950413223141</v>
      </c>
      <c r="J25" s="18">
        <f t="shared" si="22"/>
        <v>30075.7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9518.6198347107438</v>
      </c>
      <c r="O25" s="18">
        <f t="shared" si="22"/>
        <v>11517.53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0.1111111111111111</v>
      </c>
      <c r="D34" s="10">
        <f t="shared" ref="D34:D45" si="25">D13+I13+N13+S13+AC13+X13</f>
        <v>261087.23140495867</v>
      </c>
      <c r="E34" s="11">
        <f t="shared" ref="E34:E45" si="26">E13+J13+O13+T13+AD13+Y13</f>
        <v>315915.55</v>
      </c>
      <c r="F34" s="21">
        <f t="shared" ref="F34:F43" si="27">IF(E34,E34/$E$46,"")</f>
        <v>0.77859783526937687</v>
      </c>
      <c r="J34" s="107" t="s">
        <v>3</v>
      </c>
      <c r="K34" s="108"/>
      <c r="L34" s="58">
        <f>B25</f>
        <v>2</v>
      </c>
      <c r="M34" s="8">
        <f>IF(L34,L34/$L$40,"")</f>
        <v>0.22222222222222221</v>
      </c>
      <c r="N34" s="59">
        <f>D25</f>
        <v>300955.45454545453</v>
      </c>
      <c r="O34" s="59">
        <f>E25</f>
        <v>364156.1</v>
      </c>
      <c r="P34" s="60">
        <f>IF(O34,O34/$O$40,"")</f>
        <v>0.89749032980535037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1">
        <f>G25</f>
        <v>4</v>
      </c>
      <c r="M35" s="8">
        <f>IF(L35,L35/$L$40,"")</f>
        <v>0.44444444444444442</v>
      </c>
      <c r="N35" s="62">
        <f>I25</f>
        <v>24855.950413223141</v>
      </c>
      <c r="O35" s="62">
        <f>J25</f>
        <v>30075.7</v>
      </c>
      <c r="P35" s="60">
        <f>IF(O35,O35/$O$40,"")</f>
        <v>7.412384390135654E-2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1">
        <f>L25</f>
        <v>3</v>
      </c>
      <c r="M36" s="8">
        <f>IF(L36,L36/$L$40,"")</f>
        <v>0.33333333333333331</v>
      </c>
      <c r="N36" s="62">
        <f>N25</f>
        <v>9518.6198347107438</v>
      </c>
      <c r="O36" s="62">
        <f>O25</f>
        <v>11517.53</v>
      </c>
      <c r="P36" s="60">
        <f>IF(O36,O36/$O$40,"")</f>
        <v>2.8385826293292955E-2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3" t="s">
        <v>4</v>
      </c>
      <c r="K39" s="104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5" t="s">
        <v>0</v>
      </c>
      <c r="K40" s="106"/>
      <c r="L40" s="84">
        <f>SUM(L34:L39)</f>
        <v>9</v>
      </c>
      <c r="M40" s="17">
        <f>SUM(M34:M39)</f>
        <v>1</v>
      </c>
      <c r="N40" s="85">
        <f>SUM(N34:N39)</f>
        <v>335330.02479338838</v>
      </c>
      <c r="O40" s="86">
        <f>SUM(O34:O39)</f>
        <v>405749.33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8</v>
      </c>
      <c r="C41" s="8">
        <f t="shared" si="24"/>
        <v>0.88888888888888884</v>
      </c>
      <c r="D41" s="13">
        <f t="shared" si="25"/>
        <v>74242.793388429753</v>
      </c>
      <c r="E41" s="23">
        <f t="shared" si="26"/>
        <v>89833.78</v>
      </c>
      <c r="F41" s="21">
        <f t="shared" si="27"/>
        <v>0.22140216473062324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9</v>
      </c>
      <c r="C46" s="17">
        <f>SUM(C34:C45)</f>
        <v>1</v>
      </c>
      <c r="D46" s="18">
        <f>SUM(D34:D45)</f>
        <v>335330.02479338844</v>
      </c>
      <c r="E46" s="18">
        <f>SUM(E34:E45)</f>
        <v>405749.32999999996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topLeftCell="A26" zoomScale="85" zoomScaleNormal="85" workbookViewId="0">
      <selection activeCell="O22" sqref="O22"/>
    </sheetView>
  </sheetViews>
  <sheetFormatPr defaultColWidth="9.33203125" defaultRowHeight="14.4" x14ac:dyDescent="0.3"/>
  <cols>
    <col min="1" max="1" width="26.33203125" style="27" customWidth="1"/>
    <col min="2" max="2" width="11.5546875" style="63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44140625" style="27" customWidth="1"/>
    <col min="8" max="8" width="10.664062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3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>
        <v>44196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CONSORCI DEL BESÒS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5" t="s">
        <v>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</row>
    <row r="11" spans="1:31" ht="30" customHeight="1" thickBot="1" x14ac:dyDescent="0.35">
      <c r="A11" s="127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50" t="s">
        <v>5</v>
      </c>
      <c r="W11" s="151"/>
      <c r="X11" s="151"/>
      <c r="Y11" s="151"/>
      <c r="Z11" s="152"/>
      <c r="AA11" s="147" t="s">
        <v>4</v>
      </c>
      <c r="AB11" s="148"/>
      <c r="AC11" s="148"/>
      <c r="AD11" s="148"/>
      <c r="AE11" s="149"/>
    </row>
    <row r="12" spans="1:31" ht="39" customHeight="1" thickBot="1" x14ac:dyDescent="0.35">
      <c r="A12" s="128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>
        <v>1</v>
      </c>
      <c r="M13" s="20">
        <f>IF(L13,L13/$L$25,"")</f>
        <v>8.3333333333333329E-2</v>
      </c>
      <c r="N13" s="4">
        <f>O13/1.21</f>
        <v>17662.900826446283</v>
      </c>
      <c r="O13" s="5">
        <v>21372.11</v>
      </c>
      <c r="P13" s="21">
        <f>IF(O13,O13/$O$25,"")</f>
        <v>0.30578611250015203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3.2258064516129031E-2</v>
      </c>
      <c r="I18" s="70">
        <f>J18/1.21</f>
        <v>47640.429752066113</v>
      </c>
      <c r="J18" s="71">
        <v>57644.92</v>
      </c>
      <c r="K18" s="68">
        <f t="shared" si="3"/>
        <v>0.21793882702510231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9">
        <v>3</v>
      </c>
      <c r="C20" s="67">
        <f t="shared" si="0"/>
        <v>1</v>
      </c>
      <c r="D20" s="70">
        <f>E20/1.21</f>
        <v>100484.84297520661</v>
      </c>
      <c r="E20" s="71">
        <v>121586.66</v>
      </c>
      <c r="F20" s="21">
        <f t="shared" si="1"/>
        <v>1</v>
      </c>
      <c r="G20" s="69">
        <v>30</v>
      </c>
      <c r="H20" s="67">
        <f t="shared" si="2"/>
        <v>0.967741935483871</v>
      </c>
      <c r="I20" s="70">
        <f>J20/1.21</f>
        <v>170954.99173553722</v>
      </c>
      <c r="J20" s="71">
        <v>206855.54</v>
      </c>
      <c r="K20" s="68">
        <f t="shared" si="3"/>
        <v>0.78206117297489763</v>
      </c>
      <c r="L20" s="69">
        <v>11</v>
      </c>
      <c r="M20" s="67">
        <f>IF(L20,L20/$L$25,"")</f>
        <v>0.91666666666666663</v>
      </c>
      <c r="N20" s="70">
        <f>O20/1.21</f>
        <v>40099.371900826445</v>
      </c>
      <c r="O20" s="71">
        <v>48520.24</v>
      </c>
      <c r="P20" s="68">
        <f>IF(O20,O20/$O$25,"")</f>
        <v>0.69421388749984791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40.20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200000000000003" customHeight="1" x14ac:dyDescent="0.3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20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" customHeight="1" thickBot="1" x14ac:dyDescent="0.35">
      <c r="A25" s="83" t="s">
        <v>0</v>
      </c>
      <c r="B25" s="16">
        <f t="shared" ref="B25:AE25" si="30">SUM(B13:B24)</f>
        <v>3</v>
      </c>
      <c r="C25" s="17">
        <f t="shared" si="30"/>
        <v>1</v>
      </c>
      <c r="D25" s="18">
        <f t="shared" si="30"/>
        <v>100484.84297520661</v>
      </c>
      <c r="E25" s="18">
        <f t="shared" si="30"/>
        <v>121586.66</v>
      </c>
      <c r="F25" s="19">
        <f t="shared" si="30"/>
        <v>1</v>
      </c>
      <c r="G25" s="16">
        <f t="shared" si="30"/>
        <v>31</v>
      </c>
      <c r="H25" s="17">
        <f t="shared" si="30"/>
        <v>1</v>
      </c>
      <c r="I25" s="18">
        <f t="shared" si="30"/>
        <v>218595.42148760334</v>
      </c>
      <c r="J25" s="18">
        <f t="shared" si="30"/>
        <v>264500.46000000002</v>
      </c>
      <c r="K25" s="19">
        <f t="shared" si="30"/>
        <v>1</v>
      </c>
      <c r="L25" s="16">
        <f t="shared" si="30"/>
        <v>12</v>
      </c>
      <c r="M25" s="17">
        <f t="shared" si="30"/>
        <v>1</v>
      </c>
      <c r="N25" s="18">
        <f t="shared" si="30"/>
        <v>57762.272727272728</v>
      </c>
      <c r="O25" s="18">
        <f t="shared" si="30"/>
        <v>69892.350000000006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60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10" t="s">
        <v>10</v>
      </c>
      <c r="B31" s="115" t="s">
        <v>17</v>
      </c>
      <c r="C31" s="116"/>
      <c r="D31" s="116"/>
      <c r="E31" s="116"/>
      <c r="F31" s="117"/>
      <c r="G31" s="25"/>
      <c r="J31" s="121" t="s">
        <v>15</v>
      </c>
      <c r="K31" s="122"/>
      <c r="L31" s="115" t="s">
        <v>16</v>
      </c>
      <c r="M31" s="116"/>
      <c r="N31" s="116"/>
      <c r="O31" s="116"/>
      <c r="P31" s="117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11"/>
      <c r="B32" s="130"/>
      <c r="C32" s="131"/>
      <c r="D32" s="131"/>
      <c r="E32" s="131"/>
      <c r="F32" s="132"/>
      <c r="G32" s="25"/>
      <c r="J32" s="123"/>
      <c r="K32" s="124"/>
      <c r="L32" s="118"/>
      <c r="M32" s="119"/>
      <c r="N32" s="119"/>
      <c r="O32" s="119"/>
      <c r="P32" s="12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7" customHeight="1" thickBot="1" x14ac:dyDescent="0.35">
      <c r="A33" s="112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25"/>
      <c r="K33" s="126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2.1739130434782608E-2</v>
      </c>
      <c r="D34" s="10">
        <f t="shared" ref="D34:D42" si="33">D13+I13+N13+S13+AC13+X13</f>
        <v>17662.900826446283</v>
      </c>
      <c r="E34" s="11">
        <f t="shared" ref="E34:E42" si="34">E13+J13+O13+T13+AD13+Y13</f>
        <v>21372.11</v>
      </c>
      <c r="F34" s="21">
        <f t="shared" ref="F34:F42" si="35">IF(E34,E34/$E$46,"")</f>
        <v>4.6870772493331776E-2</v>
      </c>
      <c r="J34" s="107" t="s">
        <v>3</v>
      </c>
      <c r="K34" s="108"/>
      <c r="L34" s="58">
        <f>B25</f>
        <v>3</v>
      </c>
      <c r="M34" s="8">
        <f t="shared" ref="M34:M39" si="36">IF(L34,L34/$L$40,"")</f>
        <v>6.5217391304347824E-2</v>
      </c>
      <c r="N34" s="59">
        <f>D25</f>
        <v>100484.84297520661</v>
      </c>
      <c r="O34" s="59">
        <f>E25</f>
        <v>121586.66</v>
      </c>
      <c r="P34" s="60">
        <f t="shared" ref="P34:P39" si="37">IF(O34,O34/$O$40,"")</f>
        <v>0.26664941735205755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1">
        <f>G25</f>
        <v>31</v>
      </c>
      <c r="M35" s="8">
        <f t="shared" si="36"/>
        <v>0.67391304347826086</v>
      </c>
      <c r="N35" s="62">
        <f>I25</f>
        <v>218595.42148760334</v>
      </c>
      <c r="O35" s="62">
        <f>J25</f>
        <v>264500.46000000002</v>
      </c>
      <c r="P35" s="60">
        <f t="shared" si="37"/>
        <v>0.58007098433620274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1">
        <f>L25</f>
        <v>12</v>
      </c>
      <c r="M36" s="8">
        <f t="shared" si="36"/>
        <v>0.2608695652173913</v>
      </c>
      <c r="N36" s="62">
        <f>N25</f>
        <v>57762.272727272728</v>
      </c>
      <c r="O36" s="62">
        <f>O25</f>
        <v>69892.350000000006</v>
      </c>
      <c r="P36" s="60">
        <f t="shared" si="37"/>
        <v>0.15327959831173979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</v>
      </c>
      <c r="C39" s="8">
        <f t="shared" si="32"/>
        <v>2.1739130434782608E-2</v>
      </c>
      <c r="D39" s="13">
        <f t="shared" si="33"/>
        <v>47640.429752066113</v>
      </c>
      <c r="E39" s="22">
        <f t="shared" si="34"/>
        <v>57644.92</v>
      </c>
      <c r="F39" s="21">
        <f t="shared" si="35"/>
        <v>0.12641998991752854</v>
      </c>
      <c r="G39" s="25"/>
      <c r="J39" s="103" t="s">
        <v>4</v>
      </c>
      <c r="K39" s="104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5" t="s">
        <v>0</v>
      </c>
      <c r="K40" s="106"/>
      <c r="L40" s="84">
        <f>SUM(L34:L39)</f>
        <v>46</v>
      </c>
      <c r="M40" s="17">
        <f>SUM(M34:M39)</f>
        <v>1</v>
      </c>
      <c r="N40" s="85">
        <f>SUM(N34:N39)</f>
        <v>376842.53719008266</v>
      </c>
      <c r="O40" s="86">
        <f>SUM(O34:O39)</f>
        <v>455979.47</v>
      </c>
      <c r="P40" s="87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44</v>
      </c>
      <c r="C41" s="8">
        <f t="shared" si="32"/>
        <v>0.95652173913043481</v>
      </c>
      <c r="D41" s="13">
        <f t="shared" si="33"/>
        <v>311539.20661157032</v>
      </c>
      <c r="E41" s="23">
        <f t="shared" si="34"/>
        <v>376962.44</v>
      </c>
      <c r="F41" s="21">
        <f t="shared" si="35"/>
        <v>0.82670923758913972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30" customHeight="1" x14ac:dyDescent="0.3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30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30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30" customHeight="1" thickBot="1" x14ac:dyDescent="0.35">
      <c r="A46" s="65" t="s">
        <v>0</v>
      </c>
      <c r="B46" s="16">
        <f>SUM(B34:B45)</f>
        <v>46</v>
      </c>
      <c r="C46" s="17">
        <f>SUM(C34:C45)</f>
        <v>1</v>
      </c>
      <c r="D46" s="18">
        <f>SUM(D34:D45)</f>
        <v>376842.53719008272</v>
      </c>
      <c r="E46" s="18">
        <f>SUM(E34:E45)</f>
        <v>455979.47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40" zoomScale="90" zoomScaleNormal="90" workbookViewId="0">
      <selection activeCell="C9" sqref="C9"/>
    </sheetView>
  </sheetViews>
  <sheetFormatPr defaultColWidth="9.33203125" defaultRowHeight="14.4" x14ac:dyDescent="0.3"/>
  <cols>
    <col min="1" max="1" width="30.44140625" style="27" customWidth="1"/>
    <col min="2" max="2" width="11.33203125" style="63" customWidth="1"/>
    <col min="3" max="3" width="10.5546875" style="27" customWidth="1"/>
    <col min="4" max="4" width="19.3320312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664062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33203125" style="63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4" t="str">
        <f>'CONTRACTACIO 1r TR 2020'!B8</f>
        <v>CONSORCI DEL BESÒS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5">
      <c r="A11" s="156" t="s">
        <v>10</v>
      </c>
      <c r="B11" s="138" t="s">
        <v>3</v>
      </c>
      <c r="C11" s="139"/>
      <c r="D11" s="139"/>
      <c r="E11" s="139"/>
      <c r="F11" s="140"/>
      <c r="G11" s="141" t="s">
        <v>1</v>
      </c>
      <c r="H11" s="142"/>
      <c r="I11" s="142"/>
      <c r="J11" s="142"/>
      <c r="K11" s="143"/>
      <c r="L11" s="113" t="s">
        <v>2</v>
      </c>
      <c r="M11" s="114"/>
      <c r="N11" s="114"/>
      <c r="O11" s="114"/>
      <c r="P11" s="114"/>
      <c r="Q11" s="144" t="s">
        <v>34</v>
      </c>
      <c r="R11" s="145"/>
      <c r="S11" s="145"/>
      <c r="T11" s="145"/>
      <c r="U11" s="146"/>
      <c r="V11" s="147" t="s">
        <v>4</v>
      </c>
      <c r="W11" s="148"/>
      <c r="X11" s="148"/>
      <c r="Y11" s="148"/>
      <c r="Z11" s="149"/>
      <c r="AA11" s="150" t="s">
        <v>5</v>
      </c>
      <c r="AB11" s="151"/>
      <c r="AC11" s="151"/>
      <c r="AD11" s="151"/>
      <c r="AE11" s="152"/>
    </row>
    <row r="12" spans="1:31" ht="39" customHeight="1" thickBot="1" x14ac:dyDescent="0.35">
      <c r="A12" s="157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2020'!B13+'CONTRACTACIO 2n TR 2020'!B13+'CONTRACTACIO 3r TR 2020'!B13+'CONTRACTACIO 4t TR 2020'!B13</f>
        <v>1</v>
      </c>
      <c r="C13" s="20">
        <f t="shared" ref="C13:C24" si="0">IF(B13,B13/$B$25,"")</f>
        <v>0.2</v>
      </c>
      <c r="D13" s="10">
        <f>'CONTRACTACIO 1r TR 2020'!D13+'CONTRACTACIO 2n TR 2020'!D13+'CONTRACTACIO 3r TR 2020'!D13+'CONTRACTACIO 4t TR 2020'!D13</f>
        <v>261087.23140495867</v>
      </c>
      <c r="E13" s="10">
        <f>'CONTRACTACIO 1r TR 2020'!E13+'CONTRACTACIO 2n TR 2020'!E13+'CONTRACTACIO 3r TR 2020'!E13+'CONTRACTACIO 4t TR 2020'!E13</f>
        <v>315915.55</v>
      </c>
      <c r="F13" s="21">
        <f t="shared" ref="F13:F24" si="1">IF(E13,E13/$E$25,"")</f>
        <v>0.65037624029640706</v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2</v>
      </c>
      <c r="M13" s="20">
        <f t="shared" ref="M13:M24" si="4">IF(L13,L13/$L$25,"")</f>
        <v>0.08</v>
      </c>
      <c r="N13" s="10">
        <f>'CONTRACTACIO 1r TR 2020'!N13+'CONTRACTACIO 2n TR 2020'!N13+'CONTRACTACIO 3r TR 2020'!N13+'CONTRACTACIO 4t TR 2020'!N13</f>
        <v>46716.520661157025</v>
      </c>
      <c r="O13" s="10">
        <f>'CONTRACTACIO 1r TR 2020'!O13+'CONTRACTACIO 2n TR 2020'!O13+'CONTRACTACIO 3r TR 2020'!O13+'CONTRACTACIO 4t TR 2020'!O13</f>
        <v>56526.99</v>
      </c>
      <c r="P13" s="21">
        <f t="shared" ref="P13:P24" si="5">IF(O13,O13/$O$25,"")</f>
        <v>0.3373494759644648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1.7241379310344827E-2</v>
      </c>
      <c r="I18" s="13">
        <f>'CONTRACTACIO 1r TR 2020'!I18+'CONTRACTACIO 2n TR 2020'!I18+'CONTRACTACIO 3r TR 2020'!I18+'CONTRACTACIO 4t TR 2020'!I18</f>
        <v>47640.429752066113</v>
      </c>
      <c r="J18" s="13">
        <f>'CONTRACTACIO 1r TR 2020'!J18+'CONTRACTACIO 2n TR 2020'!J18+'CONTRACTACIO 3r TR 2020'!J18+'CONTRACTACIO 4t TR 2020'!J18</f>
        <v>57644.92</v>
      </c>
      <c r="K18" s="21">
        <f t="shared" si="3"/>
        <v>0.13916390969892559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2020'!B20+'CONTRACTACIO 2n TR 2020'!B20+'CONTRACTACIO 3r TR 2020'!B20+'CONTRACTACIO 4t TR 2020'!B20</f>
        <v>4</v>
      </c>
      <c r="C20" s="20">
        <f t="shared" si="0"/>
        <v>0.8</v>
      </c>
      <c r="D20" s="13">
        <f>'CONTRACTACIO 1r TR 2020'!D20+'CONTRACTACIO 2n TR 2020'!D20+'CONTRACTACIO 3r TR 2020'!D20+'CONTRACTACIO 4t TR 2020'!D20</f>
        <v>140353.0661157025</v>
      </c>
      <c r="E20" s="13">
        <f>'CONTRACTACIO 1r TR 2020'!E20+'CONTRACTACIO 2n TR 2020'!E20+'CONTRACTACIO 3r TR 2020'!E20+'CONTRACTACIO 4t TR 2020'!E20</f>
        <v>169827.21000000002</v>
      </c>
      <c r="F20" s="21">
        <f t="shared" si="1"/>
        <v>0.34962375970359294</v>
      </c>
      <c r="G20" s="9">
        <f>'CONTRACTACIO 1r TR 2020'!G20+'CONTRACTACIO 2n TR 2020'!G20+'CONTRACTACIO 3r TR 2020'!G20+'CONTRACTACIO 4t TR 2020'!G20</f>
        <v>57</v>
      </c>
      <c r="H20" s="20">
        <f t="shared" si="2"/>
        <v>0.98275862068965514</v>
      </c>
      <c r="I20" s="13">
        <f>'CONTRACTACIO 1r TR 2020'!I20+'CONTRACTACIO 2n TR 2020'!I20+'CONTRACTACIO 3r TR 2020'!I20+'CONTRACTACIO 4t TR 2020'!I20</f>
        <v>294692.7933884298</v>
      </c>
      <c r="J20" s="13">
        <f>'CONTRACTACIO 1r TR 2020'!J20+'CONTRACTACIO 2n TR 2020'!J20+'CONTRACTACIO 3r TR 2020'!J20+'CONTRACTACIO 4t TR 2020'!J20</f>
        <v>356578.28</v>
      </c>
      <c r="K20" s="21">
        <f t="shared" si="3"/>
        <v>0.86083609030107444</v>
      </c>
      <c r="L20" s="9">
        <f>'CONTRACTACIO 1r TR 2020'!L20+'CONTRACTACIO 2n TR 2020'!L20+'CONTRACTACIO 3r TR 2020'!L20+'CONTRACTACIO 4t TR 2020'!L20</f>
        <v>23</v>
      </c>
      <c r="M20" s="20">
        <f t="shared" si="4"/>
        <v>0.92</v>
      </c>
      <c r="N20" s="13">
        <f>'CONTRACTACIO 1r TR 2020'!N20+'CONTRACTACIO 2n TR 2020'!N20+'CONTRACTACIO 3r TR 2020'!N20+'CONTRACTACIO 4t TR 2020'!N20</f>
        <v>91764.561983471081</v>
      </c>
      <c r="O20" s="13">
        <f>'CONTRACTACIO 1r TR 2020'!O20+'CONTRACTACIO 2n TR 2020'!O20+'CONTRACTACIO 3r TR 2020'!O20+'CONTRACTACIO 4t TR 2020'!O20</f>
        <v>111035.12</v>
      </c>
      <c r="P20" s="21">
        <f t="shared" si="5"/>
        <v>0.66265052403553526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40.200000000000003" hidden="1" customHeight="1" x14ac:dyDescent="0.3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40.200000000000003" customHeight="1" x14ac:dyDescent="0.3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40.20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" customHeight="1" thickBot="1" x14ac:dyDescent="0.35">
      <c r="A25" s="83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401440.29752066114</v>
      </c>
      <c r="E25" s="18">
        <f t="shared" si="12"/>
        <v>485742.76</v>
      </c>
      <c r="F25" s="19">
        <f t="shared" si="12"/>
        <v>1</v>
      </c>
      <c r="G25" s="16">
        <f t="shared" si="12"/>
        <v>58</v>
      </c>
      <c r="H25" s="17">
        <f t="shared" si="12"/>
        <v>1</v>
      </c>
      <c r="I25" s="18">
        <f t="shared" si="12"/>
        <v>342333.22314049589</v>
      </c>
      <c r="J25" s="18">
        <f t="shared" si="12"/>
        <v>414223.2</v>
      </c>
      <c r="K25" s="19">
        <f t="shared" si="12"/>
        <v>1</v>
      </c>
      <c r="L25" s="16">
        <f t="shared" si="12"/>
        <v>25</v>
      </c>
      <c r="M25" s="17">
        <f t="shared" si="12"/>
        <v>1</v>
      </c>
      <c r="N25" s="18">
        <f t="shared" si="12"/>
        <v>138481.0826446281</v>
      </c>
      <c r="O25" s="18">
        <f t="shared" si="12"/>
        <v>167562.10999999999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hidden="1" customHeight="1" x14ac:dyDescent="0.3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34" t="s">
        <v>54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9" t="s">
        <v>36</v>
      </c>
      <c r="B29" s="129"/>
      <c r="C29" s="129"/>
      <c r="D29" s="129"/>
      <c r="E29" s="129"/>
      <c r="F29" s="129"/>
      <c r="G29" s="129"/>
      <c r="H29" s="129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5"/>
      <c r="I31" s="55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35" customHeight="1" thickBot="1" x14ac:dyDescent="0.35">
      <c r="A33" s="160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71"/>
      <c r="K33" s="172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7" customHeight="1" x14ac:dyDescent="0.3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3.4090909090909088E-2</v>
      </c>
      <c r="D34" s="10">
        <f t="shared" ref="D34:D43" si="15">D13+I13+N13+S13+X13+AC13</f>
        <v>307803.75206611567</v>
      </c>
      <c r="E34" s="11">
        <f t="shared" ref="E34:E43" si="16">E13+J13+O13+T13+Y13+AD13</f>
        <v>372442.54</v>
      </c>
      <c r="F34" s="21">
        <f t="shared" ref="F34:F40" si="17">IF(E34,E34/$E$46,"")</f>
        <v>0.34888313522285186</v>
      </c>
      <c r="J34" s="107" t="s">
        <v>3</v>
      </c>
      <c r="K34" s="108"/>
      <c r="L34" s="58">
        <f>B25</f>
        <v>5</v>
      </c>
      <c r="M34" s="8">
        <f t="shared" ref="M34:M39" si="18">IF(L34,L34/$L$40,"")</f>
        <v>5.6818181818181816E-2</v>
      </c>
      <c r="N34" s="59">
        <f>D25</f>
        <v>401440.29752066114</v>
      </c>
      <c r="O34" s="59">
        <f>E25</f>
        <v>485742.76</v>
      </c>
      <c r="P34" s="60">
        <f t="shared" ref="P34:P39" si="19">IF(O34,O34/$O$40,"")</f>
        <v>0.45501638191115673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3" t="s">
        <v>1</v>
      </c>
      <c r="K35" s="104"/>
      <c r="L35" s="61">
        <f>G25</f>
        <v>58</v>
      </c>
      <c r="M35" s="8">
        <f t="shared" si="18"/>
        <v>0.65909090909090906</v>
      </c>
      <c r="N35" s="62">
        <f>I25</f>
        <v>342333.22314049589</v>
      </c>
      <c r="O35" s="62">
        <f>J25</f>
        <v>414223.2</v>
      </c>
      <c r="P35" s="60">
        <f t="shared" si="19"/>
        <v>0.38802089766126718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1">
        <f>L25</f>
        <v>25</v>
      </c>
      <c r="M36" s="8">
        <f t="shared" si="18"/>
        <v>0.28409090909090912</v>
      </c>
      <c r="N36" s="62">
        <f>N25</f>
        <v>138481.0826446281</v>
      </c>
      <c r="O36" s="62">
        <f>O25</f>
        <v>167562.10999999999</v>
      </c>
      <c r="P36" s="60">
        <f t="shared" si="19"/>
        <v>0.15696272042757622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1.1363636363636364E-2</v>
      </c>
      <c r="D39" s="13">
        <f t="shared" si="15"/>
        <v>47640.429752066113</v>
      </c>
      <c r="E39" s="22">
        <f t="shared" si="16"/>
        <v>57644.92</v>
      </c>
      <c r="F39" s="21">
        <f t="shared" si="17"/>
        <v>5.3998505163428634E-2</v>
      </c>
      <c r="G39" s="25"/>
      <c r="H39" s="25"/>
      <c r="I39" s="25"/>
      <c r="J39" s="103" t="s">
        <v>4</v>
      </c>
      <c r="K39" s="104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5" t="s">
        <v>0</v>
      </c>
      <c r="K40" s="106"/>
      <c r="L40" s="84">
        <f>SUM(L34:L39)</f>
        <v>88</v>
      </c>
      <c r="M40" s="17">
        <f>SUM(M34:M39)</f>
        <v>1</v>
      </c>
      <c r="N40" s="85">
        <f>SUM(N34:N39)</f>
        <v>882254.60330578522</v>
      </c>
      <c r="O40" s="86">
        <f>SUM(O34:O39)</f>
        <v>1067528.0699999998</v>
      </c>
      <c r="P40" s="87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84</v>
      </c>
      <c r="C41" s="8">
        <f>IF(B41,B41/$B$46,"")</f>
        <v>0.95454545454545459</v>
      </c>
      <c r="D41" s="13">
        <f t="shared" si="15"/>
        <v>526810.42148760334</v>
      </c>
      <c r="E41" s="23">
        <f t="shared" si="16"/>
        <v>637440.61</v>
      </c>
      <c r="F41" s="21">
        <f>IF(E41,E41/$E$46,"")</f>
        <v>0.59711835961371962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30" customHeight="1" thickBot="1" x14ac:dyDescent="0.35">
      <c r="A46" s="65" t="s">
        <v>0</v>
      </c>
      <c r="B46" s="16">
        <f>SUM(B34:B45)</f>
        <v>88</v>
      </c>
      <c r="C46" s="17">
        <f>SUM(C34:C45)</f>
        <v>1</v>
      </c>
      <c r="D46" s="18">
        <f>SUM(D34:D45)</f>
        <v>882254.6033057851</v>
      </c>
      <c r="E46" s="18">
        <f>SUM(E34:E45)</f>
        <v>1067528.0699999998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30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2021-06-14T07:16:03Z</dcterms:modified>
</cp:coreProperties>
</file>