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0" windowHeight="10890" tabRatio="700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62913"/>
</workbook>
</file>

<file path=xl/calcChain.xml><?xml version="1.0" encoding="utf-8"?>
<calcChain xmlns="http://schemas.openxmlformats.org/spreadsheetml/2006/main">
  <c r="O15" i="6" l="1"/>
  <c r="O14" i="6"/>
  <c r="O13" i="6"/>
  <c r="J14" i="6"/>
  <c r="J13" i="6"/>
  <c r="J24" i="6"/>
  <c r="I19" i="6" l="1"/>
  <c r="J19" i="1" l="1"/>
  <c r="J19" i="5"/>
  <c r="N20" i="5" l="1"/>
  <c r="I20" i="5"/>
  <c r="N20" i="4"/>
  <c r="I20" i="4"/>
  <c r="J17" i="1" l="1"/>
  <c r="J13" i="1"/>
  <c r="O13" i="1"/>
  <c r="N20" i="1"/>
  <c r="I20" i="1"/>
  <c r="D20" i="1"/>
  <c r="J24" i="1" l="1"/>
  <c r="I24" i="1" s="1"/>
  <c r="E44" i="6" l="1"/>
  <c r="F44" i="6" s="1"/>
  <c r="D44" i="6"/>
  <c r="B44" i="6"/>
  <c r="C44" i="6" s="1"/>
  <c r="E44" i="5"/>
  <c r="F44" i="5" s="1"/>
  <c r="D44" i="5"/>
  <c r="B44" i="5"/>
  <c r="C44" i="5" s="1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 s="1"/>
  <c r="Y23" i="7"/>
  <c r="X23" i="7"/>
  <c r="V23" i="7"/>
  <c r="W23" i="7" s="1"/>
  <c r="T23" i="7"/>
  <c r="S23" i="7"/>
  <c r="Q23" i="7"/>
  <c r="R23" i="7" s="1"/>
  <c r="O23" i="7"/>
  <c r="N23" i="7"/>
  <c r="L23" i="7"/>
  <c r="M23" i="7" s="1"/>
  <c r="J23" i="7"/>
  <c r="I23" i="7"/>
  <c r="G23" i="7"/>
  <c r="E23" i="7"/>
  <c r="D23" i="7"/>
  <c r="B23" i="7"/>
  <c r="D44" i="7" l="1"/>
  <c r="E44" i="7"/>
  <c r="B44" i="7"/>
  <c r="B8" i="7"/>
  <c r="B8" i="6"/>
  <c r="B8" i="5"/>
  <c r="B8" i="4"/>
  <c r="AD22" i="7" l="1"/>
  <c r="AC22" i="7"/>
  <c r="AA22" i="7"/>
  <c r="AB22" i="7" s="1"/>
  <c r="Y22" i="7"/>
  <c r="X22" i="7"/>
  <c r="V22" i="7"/>
  <c r="W22" i="7" s="1"/>
  <c r="T22" i="7"/>
  <c r="S22" i="7"/>
  <c r="Q22" i="7"/>
  <c r="R22" i="7" s="1"/>
  <c r="O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B25" i="1"/>
  <c r="C20" i="1" s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O18" i="7"/>
  <c r="AD18" i="7"/>
  <c r="E18" i="7"/>
  <c r="T18" i="7"/>
  <c r="Y18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L17" i="7"/>
  <c r="M17" i="7" s="1"/>
  <c r="B17" i="7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6" i="6"/>
  <c r="P18" i="6"/>
  <c r="P21" i="6"/>
  <c r="P24" i="6"/>
  <c r="M15" i="6"/>
  <c r="M16" i="6"/>
  <c r="M19" i="6"/>
  <c r="M21" i="6"/>
  <c r="M24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6" i="4"/>
  <c r="AE17" i="4"/>
  <c r="AE18" i="4"/>
  <c r="AE20" i="4"/>
  <c r="AE21" i="4"/>
  <c r="AE24" i="4"/>
  <c r="AD25" i="4"/>
  <c r="AE1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Y25" i="4"/>
  <c r="Z24" i="4" s="1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7" i="4" s="1"/>
  <c r="U14" i="4"/>
  <c r="U15" i="4"/>
  <c r="U16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6" i="4"/>
  <c r="P17" i="4"/>
  <c r="N25" i="4"/>
  <c r="N36" i="4" s="1"/>
  <c r="L25" i="4"/>
  <c r="M19" i="4" s="1"/>
  <c r="M15" i="4"/>
  <c r="M16" i="4"/>
  <c r="M17" i="4"/>
  <c r="M18" i="4"/>
  <c r="M21" i="4"/>
  <c r="M24" i="4"/>
  <c r="J25" i="4"/>
  <c r="K23" i="4" s="1"/>
  <c r="K16" i="4"/>
  <c r="K17" i="4"/>
  <c r="I25" i="4"/>
  <c r="N35" i="4" s="1"/>
  <c r="G25" i="4"/>
  <c r="H23" i="4" s="1"/>
  <c r="H16" i="4"/>
  <c r="H17" i="4"/>
  <c r="H21" i="4"/>
  <c r="E25" i="4"/>
  <c r="F19" i="4" s="1"/>
  <c r="F16" i="4"/>
  <c r="F17" i="4"/>
  <c r="F21" i="4"/>
  <c r="F24" i="4"/>
  <c r="D25" i="4"/>
  <c r="N34" i="4" s="1"/>
  <c r="B25" i="4"/>
  <c r="C19" i="4" s="1"/>
  <c r="C17" i="4"/>
  <c r="C21" i="4"/>
  <c r="O37" i="4"/>
  <c r="D34" i="4"/>
  <c r="D35" i="4"/>
  <c r="D36" i="4"/>
  <c r="D37" i="4"/>
  <c r="D38" i="4"/>
  <c r="D39" i="4"/>
  <c r="D40" i="4"/>
  <c r="D41" i="4"/>
  <c r="D42" i="4"/>
  <c r="J25" i="1"/>
  <c r="K13" i="1" s="1"/>
  <c r="O25" i="1"/>
  <c r="O36" i="1" s="1"/>
  <c r="E25" i="1"/>
  <c r="F19" i="1" s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6" i="1"/>
  <c r="P15" i="1"/>
  <c r="P14" i="1"/>
  <c r="M24" i="1"/>
  <c r="M21" i="1"/>
  <c r="M19" i="1"/>
  <c r="M18" i="1"/>
  <c r="M17" i="1"/>
  <c r="M16" i="1"/>
  <c r="M15" i="1"/>
  <c r="M14" i="1"/>
  <c r="K19" i="1"/>
  <c r="K18" i="1"/>
  <c r="H21" i="1"/>
  <c r="H15" i="1"/>
  <c r="C24" i="1"/>
  <c r="C21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B39" i="1"/>
  <c r="B40" i="1"/>
  <c r="AE13" i="1"/>
  <c r="AD25" i="1"/>
  <c r="O39" i="1" s="1"/>
  <c r="P39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M13" i="1"/>
  <c r="F14" i="1"/>
  <c r="F15" i="1"/>
  <c r="F16" i="1"/>
  <c r="F17" i="1"/>
  <c r="F18" i="1"/>
  <c r="F21" i="1"/>
  <c r="P15" i="6" l="1"/>
  <c r="P20" i="6"/>
  <c r="P13" i="6"/>
  <c r="M14" i="6"/>
  <c r="M20" i="6"/>
  <c r="H17" i="1"/>
  <c r="H19" i="1"/>
  <c r="P13" i="1"/>
  <c r="C24" i="4"/>
  <c r="K16" i="6"/>
  <c r="P16" i="5"/>
  <c r="F13" i="4"/>
  <c r="Z15" i="7"/>
  <c r="Z13" i="7"/>
  <c r="Z18" i="7"/>
  <c r="O39" i="4"/>
  <c r="AE23" i="4"/>
  <c r="AE22" i="4"/>
  <c r="AE15" i="4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3" i="4"/>
  <c r="U22" i="4"/>
  <c r="P19" i="4"/>
  <c r="P23" i="4"/>
  <c r="P22" i="4"/>
  <c r="P24" i="4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F37" i="1"/>
  <c r="H20" i="6"/>
  <c r="H19" i="6"/>
  <c r="M18" i="6"/>
  <c r="M13" i="6"/>
  <c r="P19" i="6"/>
  <c r="P14" i="6"/>
  <c r="Z21" i="6"/>
  <c r="L35" i="6"/>
  <c r="L40" i="6" s="1"/>
  <c r="M36" i="6" s="1"/>
  <c r="H22" i="6"/>
  <c r="O35" i="6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H19" i="4"/>
  <c r="H22" i="4"/>
  <c r="K13" i="4"/>
  <c r="K22" i="4"/>
  <c r="Z21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P25" i="1"/>
  <c r="Z25" i="1"/>
  <c r="U25" i="1"/>
  <c r="B46" i="1"/>
  <c r="C38" i="1" s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U14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19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AE15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6" i="7" s="1"/>
  <c r="L35" i="4"/>
  <c r="E46" i="4"/>
  <c r="J25" i="7"/>
  <c r="K17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H17" i="7" s="1"/>
  <c r="F41" i="1" l="1"/>
  <c r="P24" i="7"/>
  <c r="M24" i="7"/>
  <c r="U25" i="4"/>
  <c r="AE25" i="4"/>
  <c r="M25" i="6"/>
  <c r="C19" i="7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O37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3" i="4"/>
  <c r="F44" i="4"/>
  <c r="C37" i="4"/>
  <c r="C44" i="4"/>
  <c r="C16" i="7"/>
  <c r="C17" i="7"/>
  <c r="F37" i="4"/>
  <c r="F38" i="1"/>
  <c r="K25" i="1"/>
  <c r="K22" i="7"/>
  <c r="K23" i="7"/>
  <c r="O40" i="5"/>
  <c r="P36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P35" i="5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C44" i="7" s="1"/>
  <c r="H15" i="7"/>
  <c r="H19" i="7"/>
  <c r="H16" i="7"/>
  <c r="H20" i="7"/>
  <c r="L35" i="7"/>
  <c r="H13" i="7"/>
  <c r="H14" i="7"/>
  <c r="H18" i="7"/>
  <c r="H24" i="7"/>
  <c r="P36" i="6" l="1"/>
  <c r="P40" i="6" s="1"/>
  <c r="P36" i="1"/>
  <c r="Z25" i="7"/>
  <c r="P39" i="4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C46" i="6"/>
  <c r="C46" i="5"/>
  <c r="F25" i="7"/>
  <c r="F46" i="5"/>
  <c r="M40" i="5"/>
  <c r="P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1" l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<sst xmlns="http://schemas.openxmlformats.org/spreadsheetml/2006/main" count="465" uniqueCount="65">
  <si>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</si>
  <si>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</si>
  <si>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</si>
  <si>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</si>
  <si>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</si>
  <si>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</si>
  <si>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</si>
  <si>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</si>
  <si>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</si>
  <si>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</si>
  <si>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</si>
  <si>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</si>
  <si>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</si>
  <si>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</si>
  <si>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</si>
  <si>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</si>
  <si>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</si>
  <si>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</si>
  <si>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</si>
  <si>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</si>
  <si>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</si>
  <si>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</si>
  <si>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</si>
  <si>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</si>
  <si>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</si>
  <si>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</si>
  <si>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</si>
  <si>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</si>
  <si>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</si>
  <si>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</si>
  <si>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</si>
  <si>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</si>
  <si>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</si>
  <si>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</si>
  <si>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</si>
  <si>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</si>
  <si>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</si>
  <si>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</si>
  <si>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</si>
  <si>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</si>
  <si>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</si>
  <si>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</si>
  <si>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</si>
  <si>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</si>
  <si>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</si>
  <si>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</si>
  <si>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</si>
  <si>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</si>
  <si>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</si>
  <si>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</si>
  <si>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</si>
  <si>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</si>
  <si>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</si>
  <si>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</si>
  <si>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</si>
  <si>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</si>
  <si>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</si>
  <si>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</si>
  <si>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</si>
  <si>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</si>
  <si>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</si>
  <si>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</si>
  <si>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</si>
  <si>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</si>
  <si>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CEMENTIRIS DE BARCELONA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</si>
</sst>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50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75-46E2-8626-44F619D94DFD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75-46E2-8626-44F619D94DFD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75-46E2-8626-44F619D94DFD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75-46E2-8626-44F619D94DFD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75-46E2-8626-44F619D94DFD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75-46E2-8626-44F619D94DFD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F75-46E2-8626-44F619D94DFD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75-46E2-8626-44F619D94DFD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F75-46E2-8626-44F619D94DFD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75-46E2-8626-44F619D94DF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23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35</c:v>
                </c:pt>
                <c:pt idx="7">
                  <c:v>73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F75-46E2-8626-44F619D9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A9-433C-BE5F-1A698C3761FE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A9-433C-BE5F-1A698C3761FE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A9-433C-BE5F-1A698C3761FE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A9-433C-BE5F-1A698C3761FE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A9-433C-BE5F-1A698C3761FE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A9-433C-BE5F-1A698C3761FE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A9-433C-BE5F-1A698C3761FE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A9-433C-BE5F-1A698C3761FE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A9-433C-BE5F-1A698C3761FE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A9-433C-BE5F-1A698C3761F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2039116.6961000001</c:v>
                </c:pt>
                <c:pt idx="1">
                  <c:v>136397.85499999998</c:v>
                </c:pt>
                <c:pt idx="2">
                  <c:v>18876</c:v>
                </c:pt>
                <c:pt idx="3">
                  <c:v>0</c:v>
                </c:pt>
                <c:pt idx="4">
                  <c:v>17847.5</c:v>
                </c:pt>
                <c:pt idx="5">
                  <c:v>0</c:v>
                </c:pt>
                <c:pt idx="6">
                  <c:v>848987.66310000001</c:v>
                </c:pt>
                <c:pt idx="7">
                  <c:v>418354.64</c:v>
                </c:pt>
                <c:pt idx="8">
                  <c:v>0</c:v>
                </c:pt>
                <c:pt idx="9">
                  <c:v>0</c:v>
                </c:pt>
                <c:pt idx="10">
                  <c:v>595841.1100000001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4A9-433C-BE5F-1A698C3761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CE-42C6-8D77-5C7E0E84D434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CE-42C6-8D77-5C7E0E84D434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CE-42C6-8D77-5C7E0E84D434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CE-42C6-8D77-5C7E0E84D43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4</c:v>
                </c:pt>
                <c:pt idx="1">
                  <c:v>100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CE-42C6-8D77-5C7E0E84D4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5-4F61-862D-D05C812D69B9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25-4F61-862D-D05C812D69B9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25-4F61-862D-D05C812D69B9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25-4F61-862D-D05C812D69B9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25-4F61-862D-D05C812D69B9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25-4F61-862D-D05C812D69B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316736.31</c:v>
                </c:pt>
                <c:pt idx="1">
                  <c:v>3362377.2442999999</c:v>
                </c:pt>
                <c:pt idx="2">
                  <c:v>396307.90989999997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B25-4F61-862D-D05C812D69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29" zoomScale="90" zoomScaleNormal="90" workbookViewId="0">
      <selection activeCell="O23" sqref="O23"/>
    </sheetView>
  </sheetViews>
  <sheetFormatPr defaultColWidth="9.1796875" defaultRowHeight="14.5" x14ac:dyDescent="0.35"/>
  <cols>
    <col min="1" max="1" width="26.1796875" style="27" customWidth="1"/>
    <col min="2" max="2" width="11.54296875" style="63" customWidth="1"/>
    <col min="3" max="3" width="10.726562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26953125" style="27" customWidth="1"/>
    <col min="8" max="8" width="10.81640625" style="63" customWidth="1"/>
    <col min="9" max="9" width="17.26953125" style="27" customWidth="1"/>
    <col min="10" max="10" width="20" style="27" customWidth="1"/>
    <col min="11" max="12" width="11.453125" style="27" customWidth="1"/>
    <col min="13" max="13" width="10.7265625" style="27" customWidth="1"/>
    <col min="14" max="14" width="18.81640625" style="63" customWidth="1"/>
    <col min="15" max="15" width="19.726562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26953125" style="27" customWidth="1"/>
    <col min="26" max="26" width="9.726562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I5" s="103"/>
      <c r="J5" s="103"/>
      <c r="K5" s="103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5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4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4">
      <c r="A12" s="12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8</v>
      </c>
      <c r="H13" s="20">
        <f t="shared" ref="H13:H24" si="2">IF(G13,G13/$G$25,"")</f>
        <v>0.19047619047619047</v>
      </c>
      <c r="I13" s="4">
        <v>354553.23</v>
      </c>
      <c r="J13" s="5">
        <f>I13*1.21</f>
        <v>429009.40829999995</v>
      </c>
      <c r="K13" s="21">
        <f t="shared" ref="K13:K24" si="3">IF(J13,J13/$J$25,"")</f>
        <v>0.50340987651303259</v>
      </c>
      <c r="L13" s="1">
        <v>2</v>
      </c>
      <c r="M13" s="20">
        <f t="shared" ref="M13:M24" si="4">IF(L13,L13/$L$25,"")</f>
        <v>0.1</v>
      </c>
      <c r="N13" s="4">
        <v>13530</v>
      </c>
      <c r="O13" s="5">
        <f>N13*1.21</f>
        <v>16371.3</v>
      </c>
      <c r="P13" s="21">
        <f t="shared" ref="P13:P24" si="5">IF(O13,O13/$O$25,"")</f>
        <v>0.11568516038364286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0</v>
      </c>
      <c r="H14" s="20" t="str">
        <f t="shared" si="2"/>
        <v/>
      </c>
      <c r="I14" s="6">
        <v>0</v>
      </c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>
        <v>1</v>
      </c>
      <c r="H17" s="20">
        <f t="shared" si="2"/>
        <v>2.3809523809523808E-2</v>
      </c>
      <c r="I17" s="6">
        <v>14750</v>
      </c>
      <c r="J17" s="7">
        <f>I17*1.21</f>
        <v>17847.5</v>
      </c>
      <c r="K17" s="21">
        <f t="shared" si="3"/>
        <v>2.0942682368363226E-2</v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100"/>
      <c r="Y17" s="10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21</v>
      </c>
      <c r="H19" s="20">
        <f t="shared" si="2"/>
        <v>0.5</v>
      </c>
      <c r="I19" s="6">
        <v>139028.32</v>
      </c>
      <c r="J19" s="7">
        <f>I19*1.21</f>
        <v>168224.2672</v>
      </c>
      <c r="K19" s="21">
        <f t="shared" si="3"/>
        <v>0.19739836921811257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>
        <v>3</v>
      </c>
      <c r="C20" s="67">
        <f t="shared" si="0"/>
        <v>1</v>
      </c>
      <c r="D20" s="70">
        <f>E20/1.21</f>
        <v>10647.09090909091</v>
      </c>
      <c r="E20" s="71">
        <v>12882.98</v>
      </c>
      <c r="F20" s="21">
        <f t="shared" si="1"/>
        <v>1</v>
      </c>
      <c r="G20" s="69">
        <v>10</v>
      </c>
      <c r="H20" s="67">
        <f t="shared" si="2"/>
        <v>0.23809523809523808</v>
      </c>
      <c r="I20" s="70">
        <f>J20/1.21</f>
        <v>28736.380165289254</v>
      </c>
      <c r="J20" s="71">
        <v>34771.019999999997</v>
      </c>
      <c r="K20" s="68">
        <f t="shared" si="3"/>
        <v>4.0801144557165152E-2</v>
      </c>
      <c r="L20" s="69">
        <v>18</v>
      </c>
      <c r="M20" s="67">
        <f t="shared" si="4"/>
        <v>0.9</v>
      </c>
      <c r="N20" s="70">
        <f>O20/1.21</f>
        <v>103425.36363636365</v>
      </c>
      <c r="O20" s="71">
        <v>125144.69</v>
      </c>
      <c r="P20" s="68">
        <f t="shared" si="5"/>
        <v>0.88431483961635726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" hidden="1" customHeight="1" x14ac:dyDescent="0.3">
      <c r="A21" s="96" t="s">
        <v>58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9"/>
      <c r="J21" s="99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1"/>
      <c r="Y21" s="101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9"/>
      <c r="J22" s="99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1"/>
      <c r="Y22" s="102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9"/>
      <c r="J23" s="99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1"/>
      <c r="Y23" s="102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8" t="s">
        <v>63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>
        <v>2</v>
      </c>
      <c r="H24" s="67">
        <f t="shared" si="2"/>
        <v>4.7619047619047616E-2</v>
      </c>
      <c r="I24" s="70">
        <f>J24/1.21</f>
        <v>167235.35537190083</v>
      </c>
      <c r="J24" s="71">
        <f>196020+6334.78</f>
        <v>202354.78</v>
      </c>
      <c r="K24" s="68">
        <f t="shared" si="3"/>
        <v>0.23744792734332648</v>
      </c>
      <c r="L24" s="69"/>
      <c r="M24" s="67" t="str">
        <f t="shared" si="4"/>
        <v/>
      </c>
      <c r="N24" s="70"/>
      <c r="O24" s="71"/>
      <c r="P24" s="68" t="str">
        <f t="shared" si="5"/>
        <v/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" customHeight="1" thickBot="1" x14ac:dyDescent="0.3">
      <c r="A25" s="83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10647.09090909091</v>
      </c>
      <c r="E25" s="18">
        <f t="shared" si="12"/>
        <v>12882.98</v>
      </c>
      <c r="F25" s="19">
        <f t="shared" si="12"/>
        <v>1</v>
      </c>
      <c r="G25" s="16">
        <f t="shared" si="12"/>
        <v>42</v>
      </c>
      <c r="H25" s="17">
        <f t="shared" si="12"/>
        <v>1</v>
      </c>
      <c r="I25" s="18">
        <f t="shared" si="12"/>
        <v>704303.28553719004</v>
      </c>
      <c r="J25" s="18">
        <f t="shared" si="12"/>
        <v>852206.97549999994</v>
      </c>
      <c r="K25" s="19">
        <f t="shared" si="12"/>
        <v>1</v>
      </c>
      <c r="L25" s="16">
        <f t="shared" si="12"/>
        <v>20</v>
      </c>
      <c r="M25" s="17">
        <f t="shared" si="12"/>
        <v>1</v>
      </c>
      <c r="N25" s="18">
        <f t="shared" si="12"/>
        <v>116955.36363636365</v>
      </c>
      <c r="O25" s="18">
        <f t="shared" si="12"/>
        <v>141515.99</v>
      </c>
      <c r="P25" s="19">
        <f t="shared" si="12"/>
        <v>1.0000000000000002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27" t="s">
        <v>62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35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5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4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5" customHeight="1" thickBot="1" x14ac:dyDescent="0.4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10</v>
      </c>
      <c r="C34" s="8">
        <f t="shared" ref="C34:C43" si="14">IF(B34,B34/$B$46,"")</f>
        <v>0.15384615384615385</v>
      </c>
      <c r="D34" s="10">
        <f t="shared" ref="D34:D45" si="15">D13+I13+N13+S13+AC13+X13</f>
        <v>368083.23</v>
      </c>
      <c r="E34" s="11">
        <f t="shared" ref="E34:E45" si="16">E13+J13+O13+T13+AD13+Y13</f>
        <v>445380.70829999994</v>
      </c>
      <c r="F34" s="21">
        <f t="shared" ref="F34:F43" si="17">IF(E34,E34/$E$46,"")</f>
        <v>0.44245785581841668</v>
      </c>
      <c r="J34" s="151" t="s">
        <v>3</v>
      </c>
      <c r="K34" s="152"/>
      <c r="L34" s="58">
        <f>B25</f>
        <v>3</v>
      </c>
      <c r="M34" s="8">
        <f t="shared" ref="M34:M39" si="18">IF(L34,L34/$L$40,"")</f>
        <v>4.6153846153846156E-2</v>
      </c>
      <c r="N34" s="59">
        <f>D25</f>
        <v>10647.09090909091</v>
      </c>
      <c r="O34" s="59">
        <f>E25</f>
        <v>12882.98</v>
      </c>
      <c r="P34" s="60">
        <f t="shared" ref="P34:P39" si="19">IF(O34,O34/$O$40,"")</f>
        <v>1.2798434240919155E-2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7" t="s">
        <v>1</v>
      </c>
      <c r="K35" s="148"/>
      <c r="L35" s="61">
        <f>G25</f>
        <v>42</v>
      </c>
      <c r="M35" s="8">
        <f t="shared" si="18"/>
        <v>0.64615384615384619</v>
      </c>
      <c r="N35" s="62">
        <f>I25</f>
        <v>704303.28553719004</v>
      </c>
      <c r="O35" s="62">
        <f>J25</f>
        <v>852206.97549999994</v>
      </c>
      <c r="P35" s="60">
        <f t="shared" si="19"/>
        <v>0.84661428765622171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7" t="s">
        <v>2</v>
      </c>
      <c r="K36" s="148"/>
      <c r="L36" s="61">
        <f>L25</f>
        <v>20</v>
      </c>
      <c r="M36" s="8">
        <f t="shared" si="18"/>
        <v>0.30769230769230771</v>
      </c>
      <c r="N36" s="62">
        <f>N25</f>
        <v>116955.36363636365</v>
      </c>
      <c r="O36" s="62">
        <f>O25</f>
        <v>141515.99</v>
      </c>
      <c r="P36" s="60">
        <f t="shared" si="19"/>
        <v>0.14058727810285918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7" t="s">
        <v>34</v>
      </c>
      <c r="K37" s="148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1</v>
      </c>
      <c r="C38" s="8">
        <f t="shared" si="14"/>
        <v>1.5384615384615385E-2</v>
      </c>
      <c r="D38" s="13">
        <f t="shared" si="15"/>
        <v>14750</v>
      </c>
      <c r="E38" s="22">
        <f t="shared" si="16"/>
        <v>17847.5</v>
      </c>
      <c r="F38" s="21">
        <f t="shared" si="17"/>
        <v>1.7730374114902345E-2</v>
      </c>
      <c r="G38" s="25"/>
      <c r="J38" s="147" t="s">
        <v>5</v>
      </c>
      <c r="K38" s="148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7" t="s">
        <v>4</v>
      </c>
      <c r="K39" s="148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21</v>
      </c>
      <c r="C40" s="8">
        <f t="shared" si="14"/>
        <v>0.32307692307692309</v>
      </c>
      <c r="D40" s="13">
        <f t="shared" si="15"/>
        <v>139028.32</v>
      </c>
      <c r="E40" s="23">
        <f t="shared" si="16"/>
        <v>168224.2672</v>
      </c>
      <c r="F40" s="21">
        <f t="shared" si="17"/>
        <v>0.16712027974009222</v>
      </c>
      <c r="G40" s="25"/>
      <c r="J40" s="149" t="s">
        <v>0</v>
      </c>
      <c r="K40" s="150"/>
      <c r="L40" s="84">
        <f>SUM(L34:L39)</f>
        <v>65</v>
      </c>
      <c r="M40" s="17">
        <f>SUM(M34:M39)</f>
        <v>1</v>
      </c>
      <c r="N40" s="85">
        <f>SUM(N34:N39)</f>
        <v>831905.74008264462</v>
      </c>
      <c r="O40" s="86">
        <f>SUM(O34:O39)</f>
        <v>1006605.9454999999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31</v>
      </c>
      <c r="C41" s="8">
        <f t="shared" si="14"/>
        <v>0.47692307692307695</v>
      </c>
      <c r="D41" s="13">
        <f t="shared" si="15"/>
        <v>142808.8347107438</v>
      </c>
      <c r="E41" s="23">
        <f t="shared" si="16"/>
        <v>172798.69</v>
      </c>
      <c r="F41" s="21">
        <f t="shared" si="17"/>
        <v>0.17166468246337219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96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5">
      <c r="A44" s="95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5">
      <c r="A45" s="98" t="s">
        <v>63</v>
      </c>
      <c r="B45" s="12">
        <f t="shared" si="13"/>
        <v>2</v>
      </c>
      <c r="C45" s="8">
        <f t="shared" ref="C45" si="22">IF(B45,B45/$B$46,"")</f>
        <v>3.0769230769230771E-2</v>
      </c>
      <c r="D45" s="13">
        <f t="shared" si="15"/>
        <v>167235.35537190083</v>
      </c>
      <c r="E45" s="14">
        <f t="shared" si="16"/>
        <v>202354.78</v>
      </c>
      <c r="F45" s="21">
        <f t="shared" ref="F45" si="23">IF(E45,E45/$E$46,"")</f>
        <v>0.20102680786321664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65</v>
      </c>
      <c r="C46" s="17">
        <f>SUM(C34:C45)</f>
        <v>1</v>
      </c>
      <c r="D46" s="18">
        <f>SUM(D34:D45)</f>
        <v>831905.74008264462</v>
      </c>
      <c r="E46" s="18">
        <f>SUM(E34:E45)</f>
        <v>1006605.9454999999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2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3">
    <mergeCell ref="J38:K38"/>
    <mergeCell ref="J40:K40"/>
    <mergeCell ref="J34:K34"/>
    <mergeCell ref="J35:K35"/>
    <mergeCell ref="J36:K36"/>
    <mergeCell ref="J37:K37"/>
    <mergeCell ref="J39:K39"/>
    <mergeCell ref="I5:K5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4" zoomScale="90" zoomScaleNormal="90" workbookViewId="0">
      <selection activeCell="N22" sqref="N22"/>
    </sheetView>
  </sheetViews>
  <sheetFormatPr defaultColWidth="9.1796875" defaultRowHeight="14.5" x14ac:dyDescent="0.35"/>
  <cols>
    <col min="1" max="1" width="26.1796875" style="27" customWidth="1"/>
    <col min="2" max="2" width="11.54296875" style="63" customWidth="1"/>
    <col min="3" max="3" width="10.726562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26953125" style="27" customWidth="1"/>
    <col min="8" max="8" width="10.81640625" style="63" customWidth="1"/>
    <col min="9" max="9" width="17.26953125" style="27" customWidth="1"/>
    <col min="10" max="10" width="20" style="27" customWidth="1"/>
    <col min="11" max="12" width="11.453125" style="27" customWidth="1"/>
    <col min="13" max="13" width="10.7265625" style="27" customWidth="1"/>
    <col min="14" max="14" width="18.81640625" style="63" customWidth="1"/>
    <col min="15" max="15" width="19.726562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26953125" style="27" customWidth="1"/>
    <col min="26" max="26" width="9.726562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2020'!B8</f>
        <v>CEMENTIRIS DE BARCELONA S.A.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4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4">
      <c r="A12" s="12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5</v>
      </c>
      <c r="H20" s="67">
        <f t="shared" si="2"/>
        <v>0.7142857142857143</v>
      </c>
      <c r="I20" s="70">
        <f>J20/1.21</f>
        <v>11717.256198347108</v>
      </c>
      <c r="J20" s="71">
        <v>14177.88</v>
      </c>
      <c r="K20" s="21">
        <f t="shared" si="3"/>
        <v>0.46041899197328778</v>
      </c>
      <c r="L20" s="69">
        <v>1</v>
      </c>
      <c r="M20" s="67">
        <f t="shared" si="4"/>
        <v>0.33333333333333331</v>
      </c>
      <c r="N20" s="70">
        <f>O20/1.21</f>
        <v>895.50413223140492</v>
      </c>
      <c r="O20" s="71">
        <v>1083.56</v>
      </c>
      <c r="P20" s="68">
        <f t="shared" si="5"/>
        <v>0.32252937131835319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" customHeight="1" x14ac:dyDescent="0.35">
      <c r="A23" s="95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5">
      <c r="A24" s="98" t="s">
        <v>63</v>
      </c>
      <c r="B24" s="69">
        <v>1</v>
      </c>
      <c r="C24" s="67">
        <f t="shared" ref="C24" si="22">IF(B24,B24/$B$25,"")</f>
        <v>1</v>
      </c>
      <c r="D24" s="70"/>
      <c r="E24" s="71">
        <v>303853.33</v>
      </c>
      <c r="F24" s="68">
        <f t="shared" si="1"/>
        <v>1</v>
      </c>
      <c r="G24" s="69">
        <v>2</v>
      </c>
      <c r="H24" s="67">
        <f t="shared" ref="H24" si="23">IF(G24,G24/$G$25,"")</f>
        <v>0.2857142857142857</v>
      </c>
      <c r="I24" s="70"/>
      <c r="J24" s="71">
        <v>16615.55</v>
      </c>
      <c r="K24" s="68">
        <f t="shared" ref="K24" si="24">IF(J24,J24/$J$25,"")</f>
        <v>0.53958100802671216</v>
      </c>
      <c r="L24" s="69">
        <v>2</v>
      </c>
      <c r="M24" s="67">
        <f t="shared" ref="M24" si="25">IF(L24,L24/$L$25,"")</f>
        <v>0.66666666666666663</v>
      </c>
      <c r="N24" s="70"/>
      <c r="O24" s="71">
        <v>2276.0100000000002</v>
      </c>
      <c r="P24" s="68">
        <f t="shared" ref="P24" si="26">IF(O24,O24/$O$25,"")</f>
        <v>0.67747062868164676</v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" customHeight="1" thickBot="1" x14ac:dyDescent="0.35">
      <c r="A25" s="83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0</v>
      </c>
      <c r="E25" s="18">
        <f t="shared" si="32"/>
        <v>303853.33</v>
      </c>
      <c r="F25" s="19">
        <f t="shared" si="32"/>
        <v>1</v>
      </c>
      <c r="G25" s="16">
        <f t="shared" si="32"/>
        <v>7</v>
      </c>
      <c r="H25" s="17">
        <f t="shared" si="32"/>
        <v>1</v>
      </c>
      <c r="I25" s="18">
        <f t="shared" si="32"/>
        <v>11717.256198347108</v>
      </c>
      <c r="J25" s="18">
        <f t="shared" si="32"/>
        <v>30793.43</v>
      </c>
      <c r="K25" s="19">
        <f t="shared" si="32"/>
        <v>1</v>
      </c>
      <c r="L25" s="16">
        <f t="shared" si="32"/>
        <v>3</v>
      </c>
      <c r="M25" s="17">
        <f t="shared" si="32"/>
        <v>1</v>
      </c>
      <c r="N25" s="18">
        <f t="shared" si="32"/>
        <v>895.50413223140492</v>
      </c>
      <c r="O25" s="18">
        <f t="shared" si="32"/>
        <v>3359.57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27" t="s">
        <v>61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35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5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4">
      <c r="A32" s="105"/>
      <c r="B32" s="112"/>
      <c r="C32" s="113"/>
      <c r="D32" s="113"/>
      <c r="E32" s="113"/>
      <c r="F32" s="114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5" customHeight="1" thickBot="1" x14ac:dyDescent="0.4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3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51" t="s">
        <v>3</v>
      </c>
      <c r="K34" s="152"/>
      <c r="L34" s="58">
        <f>B25</f>
        <v>1</v>
      </c>
      <c r="M34" s="8">
        <f t="shared" ref="M34:M39" si="38">IF(L34,L34/$L$40,"")</f>
        <v>9.0909090909090912E-2</v>
      </c>
      <c r="N34" s="59">
        <f>D25</f>
        <v>0</v>
      </c>
      <c r="O34" s="59">
        <f>E25</f>
        <v>303853.33</v>
      </c>
      <c r="P34" s="60">
        <f t="shared" ref="P34:P39" si="39">IF(O34,O34/$O$40,"")</f>
        <v>0.89895751360632803</v>
      </c>
    </row>
    <row r="35" spans="1:33" s="25" customFormat="1" ht="30" customHeight="1" x14ac:dyDescent="0.3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7" t="s">
        <v>1</v>
      </c>
      <c r="K35" s="148"/>
      <c r="L35" s="61">
        <f>G25</f>
        <v>7</v>
      </c>
      <c r="M35" s="8">
        <f t="shared" si="38"/>
        <v>0.63636363636363635</v>
      </c>
      <c r="N35" s="62">
        <f>I25</f>
        <v>11717.256198347108</v>
      </c>
      <c r="O35" s="62">
        <f>J25</f>
        <v>30793.43</v>
      </c>
      <c r="P35" s="60">
        <f t="shared" si="39"/>
        <v>9.1103116323294889E-2</v>
      </c>
    </row>
    <row r="36" spans="1:33" ht="30" customHeight="1" x14ac:dyDescent="0.3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7" t="s">
        <v>2</v>
      </c>
      <c r="K36" s="148"/>
      <c r="L36" s="61">
        <f>L25</f>
        <v>3</v>
      </c>
      <c r="M36" s="8">
        <f t="shared" si="38"/>
        <v>0.27272727272727271</v>
      </c>
      <c r="N36" s="62">
        <f>N25</f>
        <v>895.50413223140492</v>
      </c>
      <c r="O36" s="62">
        <f>O25</f>
        <v>3359.57</v>
      </c>
      <c r="P36" s="60">
        <f t="shared" si="39"/>
        <v>9.9393700703770838E-3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7" t="s">
        <v>34</v>
      </c>
      <c r="K37" s="148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7" t="s">
        <v>5</v>
      </c>
      <c r="K38" s="148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7" t="s">
        <v>4</v>
      </c>
      <c r="K39" s="148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9" t="s">
        <v>0</v>
      </c>
      <c r="K40" s="150"/>
      <c r="L40" s="84">
        <f>SUM(L34:L39)</f>
        <v>11</v>
      </c>
      <c r="M40" s="17">
        <f>SUM(M34:M39)</f>
        <v>1</v>
      </c>
      <c r="N40" s="85">
        <f>SUM(N34:N39)</f>
        <v>12612.760330578512</v>
      </c>
      <c r="O40" s="86">
        <f>SUM(O34:O39)</f>
        <v>338006.33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3"/>
        <v>6</v>
      </c>
      <c r="C41" s="8">
        <f t="shared" si="34"/>
        <v>0.54545454545454541</v>
      </c>
      <c r="D41" s="13">
        <f t="shared" si="35"/>
        <v>12612.760330578512</v>
      </c>
      <c r="E41" s="23">
        <f t="shared" si="36"/>
        <v>15261.439999999999</v>
      </c>
      <c r="F41" s="21">
        <f t="shared" si="37"/>
        <v>4.5151343763295791E-2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5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5">
      <c r="A44" s="95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5">
      <c r="A45" s="95" t="s">
        <v>63</v>
      </c>
      <c r="B45" s="12">
        <f t="shared" si="33"/>
        <v>5</v>
      </c>
      <c r="C45" s="8">
        <f t="shared" si="34"/>
        <v>0.45454545454545453</v>
      </c>
      <c r="D45" s="13">
        <f t="shared" si="35"/>
        <v>0</v>
      </c>
      <c r="E45" s="14">
        <f t="shared" si="36"/>
        <v>322744.89</v>
      </c>
      <c r="F45" s="21">
        <f>IF(E45,E45/$E$46,"")</f>
        <v>0.95484865623670423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4">
      <c r="A46" s="65" t="s">
        <v>0</v>
      </c>
      <c r="B46" s="16">
        <f>SUM(B34:B45)</f>
        <v>11</v>
      </c>
      <c r="C46" s="17">
        <f>SUM(C34:C45)</f>
        <v>1</v>
      </c>
      <c r="D46" s="18">
        <f>SUM(D34:D45)</f>
        <v>12612.760330578512</v>
      </c>
      <c r="E46" s="18">
        <f>SUM(E34:E45)</f>
        <v>338006.33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8" zoomScale="90" zoomScaleNormal="90" workbookViewId="0">
      <selection activeCell="H19" sqref="H19"/>
    </sheetView>
  </sheetViews>
  <sheetFormatPr defaultColWidth="9.1796875" defaultRowHeight="14.5" x14ac:dyDescent="0.35"/>
  <cols>
    <col min="1" max="1" width="26.1796875" style="27" customWidth="1"/>
    <col min="2" max="2" width="11.54296875" style="63" customWidth="1"/>
    <col min="3" max="3" width="10.726562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26953125" style="27" customWidth="1"/>
    <col min="8" max="8" width="10.81640625" style="63" customWidth="1"/>
    <col min="9" max="9" width="17.26953125" style="27" customWidth="1"/>
    <col min="10" max="10" width="20" style="27" customWidth="1"/>
    <col min="11" max="12" width="11.453125" style="27" customWidth="1"/>
    <col min="13" max="13" width="10.7265625" style="27" customWidth="1"/>
    <col min="14" max="14" width="18.81640625" style="63" customWidth="1"/>
    <col min="15" max="15" width="19.726562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26953125" style="27" customWidth="1"/>
    <col min="26" max="26" width="9.726562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2020'!B8</f>
        <v>CEMENTIRIS DE BARCELONA S.A.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4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4">
      <c r="A12" s="122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0.38461538461538464</v>
      </c>
      <c r="I19" s="6">
        <v>289666.78999999998</v>
      </c>
      <c r="J19" s="7">
        <f>I19*1.21</f>
        <v>350496.81589999999</v>
      </c>
      <c r="K19" s="21">
        <f t="shared" si="3"/>
        <v>0.89271211881864077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8</v>
      </c>
      <c r="H20" s="67">
        <f t="shared" si="2"/>
        <v>0.61538461538461542</v>
      </c>
      <c r="I20" s="70">
        <f>J20/1.21</f>
        <v>34812.719008264467</v>
      </c>
      <c r="J20" s="71">
        <v>42123.39</v>
      </c>
      <c r="K20" s="68">
        <f t="shared" si="3"/>
        <v>0.10728788118135923</v>
      </c>
      <c r="L20" s="69">
        <v>2</v>
      </c>
      <c r="M20" s="67">
        <f t="shared" si="4"/>
        <v>1</v>
      </c>
      <c r="N20" s="70">
        <f>O20/1.21</f>
        <v>16497.793388429753</v>
      </c>
      <c r="O20" s="71">
        <v>19962.330000000002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8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13</v>
      </c>
      <c r="H25" s="17">
        <f t="shared" si="22"/>
        <v>1</v>
      </c>
      <c r="I25" s="18">
        <f t="shared" si="22"/>
        <v>324479.50900826446</v>
      </c>
      <c r="J25" s="18">
        <f t="shared" si="22"/>
        <v>392620.2059</v>
      </c>
      <c r="K25" s="19">
        <f t="shared" si="22"/>
        <v>1</v>
      </c>
      <c r="L25" s="16">
        <f t="shared" si="22"/>
        <v>2</v>
      </c>
      <c r="M25" s="17">
        <f t="shared" si="22"/>
        <v>1</v>
      </c>
      <c r="N25" s="18">
        <f t="shared" si="22"/>
        <v>16497.793388429753</v>
      </c>
      <c r="O25" s="18">
        <f t="shared" si="22"/>
        <v>19962.330000000002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27" t="s">
        <v>61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5" customHeight="1" x14ac:dyDescent="0.35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5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4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5" customHeight="1" thickBot="1" x14ac:dyDescent="0.4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51" t="s">
        <v>3</v>
      </c>
      <c r="K34" s="152"/>
      <c r="L34" s="58">
        <f>B25</f>
        <v>0</v>
      </c>
      <c r="M34" s="8" t="str">
        <f>IF(L34,L34/$L$40,"")</f>
        <v/>
      </c>
      <c r="N34" s="59">
        <f>D25</f>
        <v>0</v>
      </c>
      <c r="O34" s="59">
        <f>E25</f>
        <v>0</v>
      </c>
      <c r="P34" s="60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7" t="s">
        <v>1</v>
      </c>
      <c r="K35" s="148"/>
      <c r="L35" s="61">
        <f>G25</f>
        <v>13</v>
      </c>
      <c r="M35" s="8">
        <f>IF(L35,L35/$L$40,"")</f>
        <v>0.8666666666666667</v>
      </c>
      <c r="N35" s="62">
        <f>I25</f>
        <v>324479.50900826446</v>
      </c>
      <c r="O35" s="62">
        <f>J25</f>
        <v>392620.2059</v>
      </c>
      <c r="P35" s="60">
        <f>IF(O35,O35/$O$40,"")</f>
        <v>0.95161615370739205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7" t="s">
        <v>2</v>
      </c>
      <c r="K36" s="148"/>
      <c r="L36" s="61">
        <f>L25</f>
        <v>2</v>
      </c>
      <c r="M36" s="8">
        <f>IF(L36,L36/$L$40,"")</f>
        <v>0.13333333333333333</v>
      </c>
      <c r="N36" s="62">
        <f>N25</f>
        <v>16497.793388429753</v>
      </c>
      <c r="O36" s="62">
        <f>O25</f>
        <v>19962.330000000002</v>
      </c>
      <c r="P36" s="60">
        <f>IF(O36,O36/$O$40,"")</f>
        <v>4.8383846292607946E-2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7" t="s">
        <v>34</v>
      </c>
      <c r="K37" s="148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7" t="s">
        <v>5</v>
      </c>
      <c r="K38" s="148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7" t="s">
        <v>4</v>
      </c>
      <c r="K39" s="148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5</v>
      </c>
      <c r="C40" s="8">
        <f t="shared" si="24"/>
        <v>0.33333333333333331</v>
      </c>
      <c r="D40" s="13">
        <f t="shared" si="25"/>
        <v>289666.78999999998</v>
      </c>
      <c r="E40" s="23">
        <f t="shared" si="26"/>
        <v>350496.81589999999</v>
      </c>
      <c r="F40" s="21">
        <f t="shared" si="27"/>
        <v>0.84951927287817119</v>
      </c>
      <c r="G40" s="25"/>
      <c r="J40" s="149" t="s">
        <v>0</v>
      </c>
      <c r="K40" s="150"/>
      <c r="L40" s="84">
        <f>SUM(L34:L39)</f>
        <v>15</v>
      </c>
      <c r="M40" s="17">
        <f>SUM(M34:M39)</f>
        <v>1</v>
      </c>
      <c r="N40" s="85">
        <f>SUM(N34:N39)</f>
        <v>340977.3023966942</v>
      </c>
      <c r="O40" s="86">
        <f>SUM(O34:O39)</f>
        <v>412582.53590000002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10</v>
      </c>
      <c r="C41" s="8">
        <f t="shared" si="24"/>
        <v>0.66666666666666663</v>
      </c>
      <c r="D41" s="13">
        <f t="shared" si="25"/>
        <v>51310.512396694219</v>
      </c>
      <c r="E41" s="23">
        <f t="shared" si="26"/>
        <v>62085.72</v>
      </c>
      <c r="F41" s="21">
        <f t="shared" si="27"/>
        <v>0.15048072712182872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5">
      <c r="A44" s="95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5">
      <c r="A45" s="98" t="s">
        <v>63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15</v>
      </c>
      <c r="C46" s="17">
        <f>SUM(C34:C45)</f>
        <v>1</v>
      </c>
      <c r="D46" s="18">
        <f>SUM(D34:D45)</f>
        <v>340977.3023966942</v>
      </c>
      <c r="E46" s="18">
        <f>SUM(E34:E45)</f>
        <v>412582.53590000002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ht="15" x14ac:dyDescent="0.25">
      <c r="B56" s="26"/>
      <c r="H56" s="26"/>
      <c r="N56" s="26"/>
    </row>
    <row r="57" spans="2:14" s="25" customFormat="1" ht="15" x14ac:dyDescent="0.25">
      <c r="B57" s="26"/>
      <c r="H57" s="26"/>
      <c r="N57" s="26"/>
    </row>
    <row r="58" spans="2:14" s="25" customFormat="1" ht="15" x14ac:dyDescent="0.25">
      <c r="B58" s="26"/>
      <c r="H58" s="26"/>
      <c r="N58" s="26"/>
    </row>
    <row r="59" spans="2:14" s="25" customFormat="1" ht="15" x14ac:dyDescent="0.25">
      <c r="B59" s="26"/>
      <c r="H59" s="26"/>
      <c r="N59" s="26"/>
    </row>
    <row r="60" spans="2:14" s="25" customFormat="1" ht="15" x14ac:dyDescent="0.25">
      <c r="B60" s="26"/>
      <c r="H60" s="26"/>
      <c r="N60" s="26"/>
    </row>
    <row r="61" spans="2:14" s="25" customFormat="1" ht="15" x14ac:dyDescent="0.25">
      <c r="B61" s="26"/>
      <c r="H61" s="26"/>
      <c r="N61" s="26"/>
    </row>
    <row r="62" spans="2:14" s="25" customFormat="1" ht="15" x14ac:dyDescent="0.25">
      <c r="B62" s="26"/>
      <c r="H62" s="26"/>
      <c r="N62" s="26"/>
    </row>
    <row r="63" spans="2:14" s="25" customFormat="1" ht="15" x14ac:dyDescent="0.25">
      <c r="B63" s="26"/>
      <c r="H63" s="26"/>
      <c r="N63" s="26"/>
    </row>
    <row r="64" spans="2:14" s="25" customFormat="1" ht="15" x14ac:dyDescent="0.25">
      <c r="B64" s="26"/>
      <c r="H64" s="26"/>
      <c r="N64" s="26"/>
    </row>
    <row r="65" spans="2:14" s="25" customFormat="1" ht="15" x14ac:dyDescent="0.2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90" zoomScaleNormal="90" workbookViewId="0">
      <selection activeCell="J13" sqref="J13"/>
    </sheetView>
  </sheetViews>
  <sheetFormatPr defaultColWidth="9.1796875" defaultRowHeight="14.5" x14ac:dyDescent="0.35"/>
  <cols>
    <col min="1" max="1" width="26.1796875" style="27" customWidth="1"/>
    <col min="2" max="2" width="11.54296875" style="63" customWidth="1"/>
    <col min="3" max="3" width="10.726562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26953125" style="27" customWidth="1"/>
    <col min="8" max="8" width="10.81640625" style="63" customWidth="1"/>
    <col min="9" max="9" width="17.26953125" style="27" customWidth="1"/>
    <col min="10" max="10" width="20" style="27" customWidth="1"/>
    <col min="11" max="12" width="11.453125" style="27" customWidth="1"/>
    <col min="13" max="13" width="10.7265625" style="27" customWidth="1"/>
    <col min="14" max="14" width="18.81640625" style="63" customWidth="1"/>
    <col min="15" max="15" width="19.726562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26953125" style="27" customWidth="1"/>
    <col min="26" max="26" width="9.726562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2020'!B8</f>
        <v>CEMENTIRIS DE BARCELONA S.A.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4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4">
      <c r="A12" s="122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9</v>
      </c>
      <c r="H13" s="20">
        <f t="shared" ref="H13:H21" si="2">IF(G13,G13/$G$25,"")</f>
        <v>0.23684210526315788</v>
      </c>
      <c r="I13" s="4">
        <v>1300033.49</v>
      </c>
      <c r="J13" s="5">
        <f>I13*1.21</f>
        <v>1573040.5229</v>
      </c>
      <c r="K13" s="21">
        <f t="shared" ref="K13:K21" si="3">IF(J13,J13/$J$25,"")</f>
        <v>0.75382078489618587</v>
      </c>
      <c r="L13" s="1">
        <v>4</v>
      </c>
      <c r="M13" s="20">
        <f>IF(L13,L13/$L$25,"")</f>
        <v>0.21052631578947367</v>
      </c>
      <c r="N13" s="4">
        <v>17103.689999999999</v>
      </c>
      <c r="O13" s="5">
        <f>N13*1.21</f>
        <v>20695.464899999999</v>
      </c>
      <c r="P13" s="21">
        <f>IF(O13,O13/$O$25,"")</f>
        <v>8.9408835359935102E-2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4</v>
      </c>
      <c r="H14" s="20">
        <f t="shared" si="2"/>
        <v>0.10526315789473684</v>
      </c>
      <c r="I14" s="6">
        <v>11298</v>
      </c>
      <c r="J14" s="7">
        <f>I14*1.21</f>
        <v>13670.58</v>
      </c>
      <c r="K14" s="21">
        <f t="shared" si="3"/>
        <v>6.551113716122119E-3</v>
      </c>
      <c r="L14" s="2">
        <v>3</v>
      </c>
      <c r="M14" s="20">
        <f>IF(L14,L14/$L$25,"")</f>
        <v>0.15789473684210525</v>
      </c>
      <c r="N14" s="6">
        <v>101427.5</v>
      </c>
      <c r="O14" s="7">
        <f>N14*1.21</f>
        <v>122727.27499999999</v>
      </c>
      <c r="P14" s="21">
        <f>IF(O14,O14/$O$25,"")</f>
        <v>0.53020808073987646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>IF(L15,L15/$L$25,"")</f>
        <v>5.2631578947368418E-2</v>
      </c>
      <c r="N15" s="6">
        <v>15600</v>
      </c>
      <c r="O15" s="7">
        <f>N15*1.21</f>
        <v>18876</v>
      </c>
      <c r="P15" s="21">
        <f>IF(O15,O15/$O$25,"")</f>
        <v>8.1548357787997072E-2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>
        <v>0</v>
      </c>
      <c r="C19" s="20" t="str">
        <f t="shared" si="0"/>
        <v/>
      </c>
      <c r="D19" s="6">
        <v>0</v>
      </c>
      <c r="E19" s="7"/>
      <c r="F19" s="21" t="str">
        <f t="shared" si="1"/>
        <v/>
      </c>
      <c r="G19" s="2">
        <v>9</v>
      </c>
      <c r="H19" s="20">
        <f t="shared" si="2"/>
        <v>0.23684210526315788</v>
      </c>
      <c r="I19" s="6">
        <f>J19/1.21</f>
        <v>272947.58677685953</v>
      </c>
      <c r="J19" s="7">
        <v>330266.58</v>
      </c>
      <c r="K19" s="21">
        <f t="shared" si="3"/>
        <v>0.15826789515987932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15</v>
      </c>
      <c r="H20" s="67">
        <f t="shared" si="2"/>
        <v>0.39473684210526316</v>
      </c>
      <c r="I20" s="70">
        <v>81849.179999999993</v>
      </c>
      <c r="J20" s="71">
        <v>99037.51</v>
      </c>
      <c r="K20" s="68">
        <f t="shared" si="3"/>
        <v>4.7460019265574797E-2</v>
      </c>
      <c r="L20" s="69">
        <v>11</v>
      </c>
      <c r="M20" s="67">
        <f>IF(L20,L20/$L$25,"")</f>
        <v>0.57894736842105265</v>
      </c>
      <c r="N20" s="70">
        <v>57166.35</v>
      </c>
      <c r="O20" s="71">
        <v>69171.28</v>
      </c>
      <c r="P20" s="68">
        <f>IF(O20,O20/$O$25,"")</f>
        <v>0.29883472611219142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40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" customHeight="1" x14ac:dyDescent="0.25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" customHeight="1" x14ac:dyDescent="0.35">
      <c r="A23" s="95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5">
      <c r="A24" s="98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>
        <v>1</v>
      </c>
      <c r="H24" s="67">
        <f t="shared" ref="H24" si="21">IF(G24,G24/$G$25,"")</f>
        <v>2.6315789473684209E-2</v>
      </c>
      <c r="I24" s="70">
        <v>58464</v>
      </c>
      <c r="J24" s="71">
        <f>I24*1.21</f>
        <v>70741.440000000002</v>
      </c>
      <c r="K24" s="68">
        <f t="shared" ref="K24" si="22">IF(J24,J24/$J$25,"")</f>
        <v>3.3900186962237878E-2</v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38</v>
      </c>
      <c r="H25" s="17">
        <f t="shared" si="30"/>
        <v>0.99999999999999989</v>
      </c>
      <c r="I25" s="18">
        <f t="shared" si="30"/>
        <v>1724592.2567768595</v>
      </c>
      <c r="J25" s="18">
        <f t="shared" si="30"/>
        <v>2086756.6329000001</v>
      </c>
      <c r="K25" s="19">
        <f t="shared" si="30"/>
        <v>0.99999999999999989</v>
      </c>
      <c r="L25" s="16">
        <f t="shared" si="30"/>
        <v>19</v>
      </c>
      <c r="M25" s="17">
        <f t="shared" si="30"/>
        <v>1</v>
      </c>
      <c r="N25" s="18">
        <f t="shared" si="30"/>
        <v>191297.54</v>
      </c>
      <c r="O25" s="18">
        <f t="shared" si="30"/>
        <v>231470.01989999998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27" t="s">
        <v>60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35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4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5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4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5" customHeight="1" thickBot="1" x14ac:dyDescent="0.4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35">
      <c r="A34" s="41" t="s">
        <v>25</v>
      </c>
      <c r="B34" s="9">
        <f t="shared" ref="B34:B42" si="31">B13+G13+L13+Q13+AA13+V13</f>
        <v>13</v>
      </c>
      <c r="C34" s="8">
        <f t="shared" ref="C34:C45" si="32">IF(B34,B34/$B$46,"")</f>
        <v>0.22807017543859648</v>
      </c>
      <c r="D34" s="10">
        <f t="shared" ref="D34:D42" si="33">D13+I13+N13+S13+AC13+X13</f>
        <v>1317137.18</v>
      </c>
      <c r="E34" s="11">
        <f t="shared" ref="E34:E42" si="34">E13+J13+O13+T13+AD13+Y13</f>
        <v>1593735.9878</v>
      </c>
      <c r="F34" s="21">
        <f t="shared" ref="F34:F42" si="35">IF(E34,E34/$E$46,"")</f>
        <v>0.68748065935444846</v>
      </c>
      <c r="J34" s="151" t="s">
        <v>3</v>
      </c>
      <c r="K34" s="152"/>
      <c r="L34" s="58">
        <f>B25</f>
        <v>0</v>
      </c>
      <c r="M34" s="8" t="str">
        <f t="shared" ref="M34:M39" si="36">IF(L34,L34/$L$40,"")</f>
        <v/>
      </c>
      <c r="N34" s="59">
        <f>D25</f>
        <v>0</v>
      </c>
      <c r="O34" s="59">
        <f>E25</f>
        <v>0</v>
      </c>
      <c r="P34" s="60" t="str">
        <f t="shared" ref="P34:P39" si="37">IF(O34,O34/$O$40,"")</f>
        <v/>
      </c>
    </row>
    <row r="35" spans="1:33" s="25" customFormat="1" ht="30" customHeight="1" x14ac:dyDescent="0.35">
      <c r="A35" s="43" t="s">
        <v>18</v>
      </c>
      <c r="B35" s="12">
        <f t="shared" si="31"/>
        <v>7</v>
      </c>
      <c r="C35" s="8">
        <f t="shared" si="32"/>
        <v>0.12280701754385964</v>
      </c>
      <c r="D35" s="13">
        <f t="shared" si="33"/>
        <v>112725.5</v>
      </c>
      <c r="E35" s="14">
        <f t="shared" si="34"/>
        <v>136397.85499999998</v>
      </c>
      <c r="F35" s="21">
        <f t="shared" si="35"/>
        <v>5.8837152456709084E-2</v>
      </c>
      <c r="J35" s="147" t="s">
        <v>1</v>
      </c>
      <c r="K35" s="148"/>
      <c r="L35" s="61">
        <f>G25</f>
        <v>38</v>
      </c>
      <c r="M35" s="8">
        <f t="shared" si="36"/>
        <v>0.66666666666666663</v>
      </c>
      <c r="N35" s="62">
        <f>I25</f>
        <v>1724592.2567768595</v>
      </c>
      <c r="O35" s="62">
        <f>J25</f>
        <v>2086756.6329000001</v>
      </c>
      <c r="P35" s="60">
        <f t="shared" si="37"/>
        <v>0.90015211859443245</v>
      </c>
    </row>
    <row r="36" spans="1:33" ht="30" customHeight="1" x14ac:dyDescent="0.35">
      <c r="A36" s="43" t="s">
        <v>19</v>
      </c>
      <c r="B36" s="12">
        <f t="shared" si="31"/>
        <v>1</v>
      </c>
      <c r="C36" s="8">
        <f t="shared" si="32"/>
        <v>1.7543859649122806E-2</v>
      </c>
      <c r="D36" s="13">
        <f t="shared" si="33"/>
        <v>15600</v>
      </c>
      <c r="E36" s="14">
        <f t="shared" si="34"/>
        <v>18876</v>
      </c>
      <c r="F36" s="21">
        <f t="shared" si="35"/>
        <v>8.142430757234715E-3</v>
      </c>
      <c r="G36" s="25"/>
      <c r="J36" s="147" t="s">
        <v>2</v>
      </c>
      <c r="K36" s="148"/>
      <c r="L36" s="61">
        <f>L25</f>
        <v>19</v>
      </c>
      <c r="M36" s="8">
        <f t="shared" si="36"/>
        <v>0.33333333333333331</v>
      </c>
      <c r="N36" s="62">
        <f>N25</f>
        <v>191297.54</v>
      </c>
      <c r="O36" s="62">
        <f>O25</f>
        <v>231470.01989999998</v>
      </c>
      <c r="P36" s="60">
        <f t="shared" si="37"/>
        <v>9.984788140556744E-2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7" t="s">
        <v>34</v>
      </c>
      <c r="K37" s="148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7" t="s">
        <v>5</v>
      </c>
      <c r="K38" s="148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7" t="s">
        <v>4</v>
      </c>
      <c r="K39" s="148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1"/>
        <v>9</v>
      </c>
      <c r="C40" s="8">
        <f t="shared" si="32"/>
        <v>0.15789473684210525</v>
      </c>
      <c r="D40" s="13">
        <f t="shared" si="33"/>
        <v>272947.58677685953</v>
      </c>
      <c r="E40" s="23">
        <f t="shared" si="34"/>
        <v>330266.58</v>
      </c>
      <c r="F40" s="21">
        <f t="shared" si="35"/>
        <v>0.14246518113364692</v>
      </c>
      <c r="G40" s="25"/>
      <c r="J40" s="149" t="s">
        <v>0</v>
      </c>
      <c r="K40" s="150"/>
      <c r="L40" s="84">
        <f>SUM(L34:L39)</f>
        <v>57</v>
      </c>
      <c r="M40" s="17">
        <f>SUM(M34:M39)</f>
        <v>1</v>
      </c>
      <c r="N40" s="85">
        <f>SUM(N34:N39)</f>
        <v>1915889.7967768596</v>
      </c>
      <c r="O40" s="86">
        <f>SUM(O34:O39)</f>
        <v>2318226.6528000003</v>
      </c>
      <c r="P40" s="87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1"/>
        <v>26</v>
      </c>
      <c r="C41" s="8">
        <f t="shared" si="32"/>
        <v>0.45614035087719296</v>
      </c>
      <c r="D41" s="13">
        <f t="shared" si="33"/>
        <v>139015.53</v>
      </c>
      <c r="E41" s="23">
        <f t="shared" si="34"/>
        <v>168208.78999999998</v>
      </c>
      <c r="F41" s="21">
        <f t="shared" si="35"/>
        <v>7.2559251183155066E-2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5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5">
      <c r="A44" s="95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5">
      <c r="A45" s="95" t="s">
        <v>63</v>
      </c>
      <c r="B45" s="12">
        <f t="shared" ref="B45" si="42">B24+G24+L24+Q24+AA24+V24</f>
        <v>1</v>
      </c>
      <c r="C45" s="8">
        <f t="shared" si="32"/>
        <v>1.7543859649122806E-2</v>
      </c>
      <c r="D45" s="13">
        <f t="shared" ref="D45" si="43">D24+I24+N24+S24+AC24+X24</f>
        <v>58464</v>
      </c>
      <c r="E45" s="14">
        <f t="shared" ref="E45" si="44">E24+J24+O24+T24+AD24+Y24</f>
        <v>70741.440000000002</v>
      </c>
      <c r="F45" s="21">
        <f>IF(E45,E45/$E$46,"")</f>
        <v>3.0515325114805793E-2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4">
      <c r="A46" s="65" t="s">
        <v>0</v>
      </c>
      <c r="B46" s="16">
        <f>SUM(B34:B45)</f>
        <v>57</v>
      </c>
      <c r="C46" s="17">
        <f>SUM(C34:C45)</f>
        <v>1</v>
      </c>
      <c r="D46" s="18">
        <f>SUM(D34:D45)</f>
        <v>1915889.7967768596</v>
      </c>
      <c r="E46" s="18">
        <f>SUM(E34:E45)</f>
        <v>2318226.6527999998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opLeftCell="A29" zoomScale="90" zoomScaleNormal="90" workbookViewId="0">
      <selection activeCell="A24" sqref="A24"/>
    </sheetView>
  </sheetViews>
  <sheetFormatPr defaultColWidth="9.1796875" defaultRowHeight="14.5" x14ac:dyDescent="0.35"/>
  <cols>
    <col min="1" max="1" width="30.453125" style="27" customWidth="1"/>
    <col min="2" max="2" width="11.1796875" style="63" customWidth="1"/>
    <col min="3" max="3" width="10.7265625" style="27" customWidth="1"/>
    <col min="4" max="4" width="19.1796875" style="27" customWidth="1"/>
    <col min="5" max="5" width="19.7265625" style="27" customWidth="1"/>
    <col min="6" max="6" width="11.453125" style="27" customWidth="1"/>
    <col min="7" max="7" width="9.26953125" style="27" customWidth="1"/>
    <col min="8" max="8" width="10.81640625" style="63" customWidth="1"/>
    <col min="9" max="9" width="17.26953125" style="27" customWidth="1"/>
    <col min="10" max="10" width="20" style="27" customWidth="1"/>
    <col min="11" max="11" width="11.453125" style="27" customWidth="1"/>
    <col min="12" max="12" width="11.7265625" style="27" customWidth="1"/>
    <col min="13" max="13" width="10.7265625" style="27" customWidth="1"/>
    <col min="14" max="14" width="20.1796875" style="63" customWidth="1"/>
    <col min="15" max="15" width="19.726562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5.453125" style="27" customWidth="1"/>
    <col min="26" max="26" width="9.726562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2020'!B8</f>
        <v>CEMENTIRIS DE BARCELONA S.A.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71" t="s">
        <v>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</row>
    <row r="11" spans="1:31" ht="30" customHeight="1" thickBot="1" x14ac:dyDescent="0.4">
      <c r="A11" s="174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1" t="s">
        <v>4</v>
      </c>
      <c r="W11" s="142"/>
      <c r="X11" s="142"/>
      <c r="Y11" s="142"/>
      <c r="Z11" s="143"/>
      <c r="AA11" s="144" t="s">
        <v>5</v>
      </c>
      <c r="AB11" s="145"/>
      <c r="AC11" s="145"/>
      <c r="AD11" s="145"/>
      <c r="AE11" s="146"/>
    </row>
    <row r="12" spans="1:31" ht="39" customHeight="1" thickBot="1" x14ac:dyDescent="0.4">
      <c r="A12" s="175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17</v>
      </c>
      <c r="H13" s="20">
        <f t="shared" ref="H13:H24" si="2">IF(G13,G13/$G$25,"")</f>
        <v>0.17</v>
      </c>
      <c r="I13" s="10">
        <f>'CONTRACTACIO 1r TR 2020'!I13+'CONTRACTACIO 2n TR 2020'!I13+'CONTRACTACIO 3r TR 2020'!I13+'CONTRACTACIO 4t TR 2020'!I13</f>
        <v>1654586.72</v>
      </c>
      <c r="J13" s="10">
        <f>'CONTRACTACIO 1r TR 2020'!J13+'CONTRACTACIO 2n TR 2020'!J13+'CONTRACTACIO 3r TR 2020'!J13+'CONTRACTACIO 4t TR 2020'!J13</f>
        <v>2002049.9312</v>
      </c>
      <c r="K13" s="21">
        <f t="shared" ref="K13:K24" si="3">IF(J13,J13/$J$25,"")</f>
        <v>0.59542692141220421</v>
      </c>
      <c r="L13" s="9">
        <f>'CONTRACTACIO 1r TR 2020'!L13+'CONTRACTACIO 2n TR 2020'!L13+'CONTRACTACIO 3r TR 2020'!L13+'CONTRACTACIO 4t TR 2020'!L13</f>
        <v>6</v>
      </c>
      <c r="M13" s="20">
        <f t="shared" ref="M13:M24" si="4">IF(L13,L13/$L$25,"")</f>
        <v>0.13636363636363635</v>
      </c>
      <c r="N13" s="10">
        <f>'CONTRACTACIO 1r TR 2020'!N13+'CONTRACTACIO 2n TR 2020'!N13+'CONTRACTACIO 3r TR 2020'!N13+'CONTRACTACIO 4t TR 2020'!N13</f>
        <v>30633.69</v>
      </c>
      <c r="O13" s="10">
        <f>'CONTRACTACIO 1r TR 2020'!O13+'CONTRACTACIO 2n TR 2020'!O13+'CONTRACTACIO 3r TR 2020'!O13+'CONTRACTACIO 4t TR 2020'!O13</f>
        <v>37066.764899999995</v>
      </c>
      <c r="P13" s="21">
        <f t="shared" ref="P13:P24" si="5">IF(O13,O13/$O$25,"")</f>
        <v>9.3530217222646456E-2</v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4</v>
      </c>
      <c r="H14" s="20">
        <f t="shared" si="2"/>
        <v>0.04</v>
      </c>
      <c r="I14" s="13">
        <f>'CONTRACTACIO 1r TR 2020'!I14+'CONTRACTACIO 2n TR 2020'!I14+'CONTRACTACIO 3r TR 2020'!I14+'CONTRACTACIO 4t TR 2020'!I14</f>
        <v>11298</v>
      </c>
      <c r="J14" s="13">
        <f>'CONTRACTACIO 1r TR 2020'!J14+'CONTRACTACIO 2n TR 2020'!J14+'CONTRACTACIO 3r TR 2020'!J14+'CONTRACTACIO 4t TR 2020'!J14</f>
        <v>13670.58</v>
      </c>
      <c r="K14" s="21">
        <f t="shared" si="3"/>
        <v>4.0657484293812555E-3</v>
      </c>
      <c r="L14" s="9">
        <f>'CONTRACTACIO 1r TR 2020'!L14+'CONTRACTACIO 2n TR 2020'!L14+'CONTRACTACIO 3r TR 2020'!L14+'CONTRACTACIO 4t TR 2020'!L14</f>
        <v>3</v>
      </c>
      <c r="M14" s="20">
        <f t="shared" si="4"/>
        <v>6.8181818181818177E-2</v>
      </c>
      <c r="N14" s="13">
        <f>'CONTRACTACIO 1r TR 2020'!N14+'CONTRACTACIO 2n TR 2020'!N14+'CONTRACTACIO 3r TR 2020'!N14+'CONTRACTACIO 4t TR 2020'!N14</f>
        <v>101427.5</v>
      </c>
      <c r="O14" s="13">
        <f>'CONTRACTACIO 1r TR 2020'!O14+'CONTRACTACIO 2n TR 2020'!O14+'CONTRACTACIO 3r TR 2020'!O14+'CONTRACTACIO 4t TR 2020'!O14</f>
        <v>122727.27499999999</v>
      </c>
      <c r="P14" s="21">
        <f t="shared" si="5"/>
        <v>0.30967657201434023</v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1</v>
      </c>
      <c r="M15" s="20">
        <f t="shared" si="4"/>
        <v>2.2727272727272728E-2</v>
      </c>
      <c r="N15" s="13">
        <f>'CONTRACTACIO 1r TR 2020'!N15+'CONTRACTACIO 2n TR 2020'!N15+'CONTRACTACIO 3r TR 2020'!N15+'CONTRACTACIO 4t TR 2020'!N15</f>
        <v>15600</v>
      </c>
      <c r="O15" s="13">
        <f>'CONTRACTACIO 1r TR 2020'!O15+'CONTRACTACIO 2n TR 2020'!O15+'CONTRACTACIO 3r TR 2020'!O15+'CONTRACTACIO 4t TR 2020'!O15</f>
        <v>18876</v>
      </c>
      <c r="P15" s="21">
        <f t="shared" si="5"/>
        <v>4.7629632234095366E-2</v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1</v>
      </c>
      <c r="H17" s="20">
        <f t="shared" si="2"/>
        <v>0.01</v>
      </c>
      <c r="I17" s="13">
        <f>'CONTRACTACIO 1r TR 2020'!I17+'CONTRACTACIO 2n TR 2020'!I17+'CONTRACTACIO 3r TR 2020'!I17+'CONTRACTACIO 4t TR 2020'!I17</f>
        <v>14750</v>
      </c>
      <c r="J17" s="13">
        <f>'CONTRACTACIO 1r TR 2020'!J17+'CONTRACTACIO 2n TR 2020'!J17+'CONTRACTACIO 3r TR 2020'!J17+'CONTRACTACIO 4t TR 2020'!J17</f>
        <v>17847.5</v>
      </c>
      <c r="K17" s="21">
        <f t="shared" si="3"/>
        <v>5.3080004720635092E-3</v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0</v>
      </c>
      <c r="H18" s="20" t="str">
        <f t="shared" si="2"/>
        <v/>
      </c>
      <c r="I18" s="13">
        <f>'CONTRACTACIO 1r TR 2020'!I18+'CONTRACTACIO 2n TR 2020'!I18+'CONTRACTACIO 3r TR 2020'!I18+'CONTRACTACIO 4t TR 2020'!I18</f>
        <v>0</v>
      </c>
      <c r="J18" s="13">
        <f>'CONTRACTACIO 1r TR 2020'!J18+'CONTRACTACIO 2n TR 2020'!J18+'CONTRACTACIO 3r TR 2020'!J18+'CONTRACTACIO 4t TR 2020'!J18</f>
        <v>0</v>
      </c>
      <c r="K18" s="21" t="str">
        <f t="shared" si="3"/>
        <v/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35</v>
      </c>
      <c r="H19" s="20">
        <f t="shared" si="2"/>
        <v>0.35</v>
      </c>
      <c r="I19" s="13">
        <f>'CONTRACTACIO 1r TR 2020'!I19+'CONTRACTACIO 2n TR 2020'!I19+'CONTRACTACIO 3r TR 2020'!I19+'CONTRACTACIO 4t TR 2020'!I19</f>
        <v>701642.69677685946</v>
      </c>
      <c r="J19" s="13">
        <f>'CONTRACTACIO 1r TR 2020'!J19+'CONTRACTACIO 2n TR 2020'!J19+'CONTRACTACIO 3r TR 2020'!J19+'CONTRACTACIO 4t TR 2020'!J19</f>
        <v>848987.66310000001</v>
      </c>
      <c r="K19" s="21">
        <f t="shared" si="3"/>
        <v>0.25249625530247349</v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3</v>
      </c>
      <c r="C20" s="20">
        <f t="shared" si="0"/>
        <v>0.75</v>
      </c>
      <c r="D20" s="13">
        <f>'CONTRACTACIO 1r TR 2020'!D20+'CONTRACTACIO 2n TR 2020'!D20+'CONTRACTACIO 3r TR 2020'!D20+'CONTRACTACIO 4t TR 2020'!D20</f>
        <v>10647.09090909091</v>
      </c>
      <c r="E20" s="13">
        <f>'CONTRACTACIO 1r TR 2020'!E20+'CONTRACTACIO 2n TR 2020'!E20+'CONTRACTACIO 3r TR 2020'!E20+'CONTRACTACIO 4t TR 2020'!E20</f>
        <v>12882.98</v>
      </c>
      <c r="F20" s="21">
        <f t="shared" si="1"/>
        <v>4.0674149421012072E-2</v>
      </c>
      <c r="G20" s="9">
        <f>'CONTRACTACIO 1r TR 2020'!G20+'CONTRACTACIO 2n TR 2020'!G20+'CONTRACTACIO 3r TR 2020'!G20+'CONTRACTACIO 4t TR 2020'!G20</f>
        <v>38</v>
      </c>
      <c r="H20" s="20">
        <f t="shared" si="2"/>
        <v>0.38</v>
      </c>
      <c r="I20" s="13">
        <f>'CONTRACTACIO 1r TR 2020'!I20+'CONTRACTACIO 2n TR 2020'!I20+'CONTRACTACIO 3r TR 2020'!I20+'CONTRACTACIO 4t TR 2020'!I20</f>
        <v>157115.53537190083</v>
      </c>
      <c r="J20" s="13">
        <f>'CONTRACTACIO 1r TR 2020'!J20+'CONTRACTACIO 2n TR 2020'!J20+'CONTRACTACIO 3r TR 2020'!J20+'CONTRACTACIO 4t TR 2020'!J20</f>
        <v>190109.8</v>
      </c>
      <c r="K20" s="21">
        <f t="shared" si="3"/>
        <v>5.654029461515054E-2</v>
      </c>
      <c r="L20" s="9">
        <f>'CONTRACTACIO 1r TR 2020'!L20+'CONTRACTACIO 2n TR 2020'!L20+'CONTRACTACIO 3r TR 2020'!L20+'CONTRACTACIO 4t TR 2020'!L20</f>
        <v>32</v>
      </c>
      <c r="M20" s="20">
        <f t="shared" si="4"/>
        <v>0.72727272727272729</v>
      </c>
      <c r="N20" s="13">
        <f>'CONTRACTACIO 1r TR 2020'!N20+'CONTRACTACIO 2n TR 2020'!N20+'CONTRACTACIO 3r TR 2020'!N20+'CONTRACTACIO 4t TR 2020'!N20</f>
        <v>177985.0111570248</v>
      </c>
      <c r="O20" s="13">
        <f>'CONTRACTACIO 1r TR 2020'!O20+'CONTRACTACIO 2n TR 2020'!O20+'CONTRACTACIO 3r TR 2020'!O20+'CONTRACTACIO 4t TR 2020'!O20</f>
        <v>215361.86000000002</v>
      </c>
      <c r="P20" s="21">
        <f t="shared" si="5"/>
        <v>0.54342054402684536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40" hidden="1" customHeight="1" x14ac:dyDescent="0.3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40" customHeight="1" x14ac:dyDescent="0.25">
      <c r="A22" s="93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40" customHeight="1" x14ac:dyDescent="0.35">
      <c r="A23" s="95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35">
      <c r="A24" s="98" t="s">
        <v>63</v>
      </c>
      <c r="B24" s="82">
        <f>'CONTRACTACIO 1r TR 2020'!B24+'CONTRACTACIO 2n TR 2020'!B24+'CONTRACTACIO 3r TR 2020'!B24+'CONTRACTACIO 4t TR 2020'!B24</f>
        <v>1</v>
      </c>
      <c r="C24" s="67">
        <f t="shared" si="0"/>
        <v>0.25</v>
      </c>
      <c r="D24" s="78">
        <f>'CONTRACTACIO 1r TR 2020'!D24+'CONTRACTACIO 2n TR 2020'!D24+'CONTRACTACIO 3r TR 2020'!D24+'CONTRACTACIO 4t TR 2020'!D24</f>
        <v>0</v>
      </c>
      <c r="E24" s="79">
        <f>'CONTRACTACIO 1r TR 2020'!E24+'CONTRACTACIO 2n TR 2020'!E24+'CONTRACTACIO 3r TR 2020'!E24+'CONTRACTACIO 4t TR 2020'!E24</f>
        <v>303853.33</v>
      </c>
      <c r="F24" s="68">
        <f t="shared" si="1"/>
        <v>0.959325850578988</v>
      </c>
      <c r="G24" s="82">
        <f>'CONTRACTACIO 1r TR 2020'!G24+'CONTRACTACIO 2n TR 2020'!G24+'CONTRACTACIO 3r TR 2020'!G24+'CONTRACTACIO 4t TR 2020'!G24</f>
        <v>5</v>
      </c>
      <c r="H24" s="67">
        <f t="shared" si="2"/>
        <v>0.05</v>
      </c>
      <c r="I24" s="78">
        <f>'CONTRACTACIO 1r TR 2020'!I24+'CONTRACTACIO 2n TR 2020'!I24+'CONTRACTACIO 3r TR 2020'!I24+'CONTRACTACIO 4t TR 2020'!I24</f>
        <v>225699.35537190083</v>
      </c>
      <c r="J24" s="79">
        <f>'CONTRACTACIO 1r TR 2020'!J24+'CONTRACTACIO 2n TR 2020'!J24+'CONTRACTACIO 3r TR 2020'!J24+'CONTRACTACIO 4t TR 2020'!J24</f>
        <v>289711.77</v>
      </c>
      <c r="K24" s="68">
        <f t="shared" si="3"/>
        <v>8.616277976872698E-2</v>
      </c>
      <c r="L24" s="82">
        <f>'CONTRACTACIO 1r TR 2020'!L24+'CONTRACTACIO 2n TR 2020'!L24+'CONTRACTACIO 3r TR 2020'!L24+'CONTRACTACIO 4t TR 2020'!L24</f>
        <v>2</v>
      </c>
      <c r="M24" s="67">
        <f t="shared" si="4"/>
        <v>4.5454545454545456E-2</v>
      </c>
      <c r="N24" s="78">
        <f>'CONTRACTACIO 1r TR 2020'!N24+'CONTRACTACIO 2n TR 2020'!N24+'CONTRACTACIO 3r TR 2020'!N24+'CONTRACTACIO 4t TR 2020'!N24</f>
        <v>0</v>
      </c>
      <c r="O24" s="79">
        <f>'CONTRACTACIO 1r TR 2020'!O24+'CONTRACTACIO 2n TR 2020'!O24+'CONTRACTACIO 3r TR 2020'!O24+'CONTRACTACIO 4t TR 2020'!O24</f>
        <v>2276.0100000000002</v>
      </c>
      <c r="P24" s="68">
        <f t="shared" si="5"/>
        <v>5.7430345020726536E-3</v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" customHeight="1" thickBot="1" x14ac:dyDescent="0.3">
      <c r="A25" s="83" t="s">
        <v>0</v>
      </c>
      <c r="B25" s="16">
        <f t="shared" ref="B25:AE25" si="12">SUM(B13:B24)</f>
        <v>4</v>
      </c>
      <c r="C25" s="17">
        <f t="shared" si="12"/>
        <v>1</v>
      </c>
      <c r="D25" s="18">
        <f t="shared" si="12"/>
        <v>10647.09090909091</v>
      </c>
      <c r="E25" s="18">
        <f t="shared" si="12"/>
        <v>316736.31</v>
      </c>
      <c r="F25" s="19">
        <f t="shared" si="12"/>
        <v>1</v>
      </c>
      <c r="G25" s="16">
        <f t="shared" si="12"/>
        <v>100</v>
      </c>
      <c r="H25" s="17">
        <f t="shared" si="12"/>
        <v>1</v>
      </c>
      <c r="I25" s="18">
        <f t="shared" si="12"/>
        <v>2765092.307520661</v>
      </c>
      <c r="J25" s="18">
        <f t="shared" si="12"/>
        <v>3362377.2442999999</v>
      </c>
      <c r="K25" s="19">
        <f t="shared" si="12"/>
        <v>1</v>
      </c>
      <c r="L25" s="16">
        <f t="shared" si="12"/>
        <v>44</v>
      </c>
      <c r="M25" s="17">
        <f t="shared" si="12"/>
        <v>1</v>
      </c>
      <c r="N25" s="18">
        <f t="shared" si="12"/>
        <v>325646.20115702483</v>
      </c>
      <c r="O25" s="18">
        <f t="shared" si="12"/>
        <v>396307.90989999997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hidden="1" customHeight="1" x14ac:dyDescent="0.3">
      <c r="A27" s="127" t="s">
        <v>59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5" customHeight="1" x14ac:dyDescent="0.35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35">
      <c r="A31" s="153" t="s">
        <v>10</v>
      </c>
      <c r="B31" s="156" t="s">
        <v>17</v>
      </c>
      <c r="C31" s="157"/>
      <c r="D31" s="157"/>
      <c r="E31" s="157"/>
      <c r="F31" s="158"/>
      <c r="G31" s="25"/>
      <c r="H31" s="55"/>
      <c r="I31" s="55"/>
      <c r="J31" s="162" t="s">
        <v>15</v>
      </c>
      <c r="K31" s="163"/>
      <c r="L31" s="156" t="s">
        <v>16</v>
      </c>
      <c r="M31" s="157"/>
      <c r="N31" s="157"/>
      <c r="O31" s="157"/>
      <c r="P31" s="158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4">
      <c r="A32" s="154"/>
      <c r="B32" s="159"/>
      <c r="C32" s="160"/>
      <c r="D32" s="160"/>
      <c r="E32" s="160"/>
      <c r="F32" s="161"/>
      <c r="G32" s="25"/>
      <c r="J32" s="164"/>
      <c r="K32" s="165"/>
      <c r="L32" s="168"/>
      <c r="M32" s="169"/>
      <c r="N32" s="169"/>
      <c r="O32" s="169"/>
      <c r="P32" s="17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15" customHeight="1" thickBot="1" x14ac:dyDescent="0.4">
      <c r="A33" s="155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66"/>
      <c r="K33" s="167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5" customHeight="1" x14ac:dyDescent="0.25">
      <c r="A34" s="41" t="s">
        <v>25</v>
      </c>
      <c r="B34" s="9">
        <f t="shared" ref="B34:B43" si="13">B13+G13+L13+Q13+V13+AA13</f>
        <v>23</v>
      </c>
      <c r="C34" s="8">
        <f t="shared" ref="C34:C40" si="14">IF(B34,B34/$B$46,"")</f>
        <v>0.1554054054054054</v>
      </c>
      <c r="D34" s="10">
        <f t="shared" ref="D34:D43" si="15">D13+I13+N13+S13+X13+AC13</f>
        <v>1685220.41</v>
      </c>
      <c r="E34" s="11">
        <f t="shared" ref="E34:E43" si="16">E13+J13+O13+T13+Y13+AD13</f>
        <v>2039116.6961000001</v>
      </c>
      <c r="F34" s="21">
        <f t="shared" ref="F34:F40" si="17">IF(E34,E34/$E$46,"")</f>
        <v>0.50034498615967704</v>
      </c>
      <c r="J34" s="151" t="s">
        <v>3</v>
      </c>
      <c r="K34" s="152"/>
      <c r="L34" s="58">
        <f>B25</f>
        <v>4</v>
      </c>
      <c r="M34" s="8">
        <f t="shared" ref="M34:M39" si="18">IF(L34,L34/$L$40,"")</f>
        <v>2.7027027027027029E-2</v>
      </c>
      <c r="N34" s="59">
        <f>D25</f>
        <v>10647.09090909091</v>
      </c>
      <c r="O34" s="59">
        <f>E25</f>
        <v>316736.31</v>
      </c>
      <c r="P34" s="60">
        <f t="shared" ref="P34:P39" si="19">IF(O34,O34/$O$40,"")</f>
        <v>7.7718663648000133E-2</v>
      </c>
    </row>
    <row r="35" spans="1:33" s="25" customFormat="1" ht="30" customHeight="1" x14ac:dyDescent="0.25">
      <c r="A35" s="43" t="s">
        <v>18</v>
      </c>
      <c r="B35" s="12">
        <f t="shared" si="13"/>
        <v>7</v>
      </c>
      <c r="C35" s="8">
        <f t="shared" si="14"/>
        <v>4.72972972972973E-2</v>
      </c>
      <c r="D35" s="13">
        <f t="shared" si="15"/>
        <v>112725.5</v>
      </c>
      <c r="E35" s="14">
        <f t="shared" si="16"/>
        <v>136397.85499999998</v>
      </c>
      <c r="F35" s="21">
        <f t="shared" si="17"/>
        <v>3.3468404727748736E-2</v>
      </c>
      <c r="J35" s="147" t="s">
        <v>1</v>
      </c>
      <c r="K35" s="148"/>
      <c r="L35" s="61">
        <f>G25</f>
        <v>100</v>
      </c>
      <c r="M35" s="8">
        <f t="shared" si="18"/>
        <v>0.67567567567567566</v>
      </c>
      <c r="N35" s="62">
        <f>I25</f>
        <v>2765092.307520661</v>
      </c>
      <c r="O35" s="62">
        <f>J25</f>
        <v>3362377.2442999999</v>
      </c>
      <c r="P35" s="60">
        <f t="shared" si="19"/>
        <v>0.82503791910514224</v>
      </c>
    </row>
    <row r="36" spans="1:33" s="25" customFormat="1" ht="30" customHeight="1" x14ac:dyDescent="0.25">
      <c r="A36" s="43" t="s">
        <v>19</v>
      </c>
      <c r="B36" s="12">
        <f t="shared" si="13"/>
        <v>1</v>
      </c>
      <c r="C36" s="8">
        <f t="shared" si="14"/>
        <v>6.7567567567567571E-3</v>
      </c>
      <c r="D36" s="13">
        <f t="shared" si="15"/>
        <v>15600</v>
      </c>
      <c r="E36" s="14">
        <f t="shared" si="16"/>
        <v>18876</v>
      </c>
      <c r="F36" s="21">
        <f t="shared" si="17"/>
        <v>4.6316682006545141E-3</v>
      </c>
      <c r="J36" s="147" t="s">
        <v>2</v>
      </c>
      <c r="K36" s="148"/>
      <c r="L36" s="61">
        <f>L25</f>
        <v>44</v>
      </c>
      <c r="M36" s="8">
        <f t="shared" si="18"/>
        <v>0.29729729729729731</v>
      </c>
      <c r="N36" s="62">
        <f>N25</f>
        <v>325646.20115702483</v>
      </c>
      <c r="O36" s="62">
        <f>O25</f>
        <v>396307.90989999997</v>
      </c>
      <c r="P36" s="60">
        <f t="shared" si="19"/>
        <v>9.7243417246857616E-2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7" t="s">
        <v>34</v>
      </c>
      <c r="K37" s="148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1</v>
      </c>
      <c r="C38" s="8">
        <f t="shared" si="14"/>
        <v>6.7567567567567571E-3</v>
      </c>
      <c r="D38" s="13">
        <f t="shared" si="15"/>
        <v>14750</v>
      </c>
      <c r="E38" s="22">
        <f t="shared" si="16"/>
        <v>17847.5</v>
      </c>
      <c r="F38" s="21">
        <f t="shared" si="17"/>
        <v>4.37930166408039E-3</v>
      </c>
      <c r="G38" s="25"/>
      <c r="H38" s="25"/>
      <c r="I38" s="25"/>
      <c r="J38" s="147" t="s">
        <v>5</v>
      </c>
      <c r="K38" s="148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7" t="s">
        <v>4</v>
      </c>
      <c r="K39" s="148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35</v>
      </c>
      <c r="C40" s="8">
        <f t="shared" si="14"/>
        <v>0.23648648648648649</v>
      </c>
      <c r="D40" s="13">
        <f t="shared" si="15"/>
        <v>701642.69677685946</v>
      </c>
      <c r="E40" s="23">
        <f t="shared" si="16"/>
        <v>848987.66310000001</v>
      </c>
      <c r="F40" s="21">
        <f t="shared" si="17"/>
        <v>0.20831898505659344</v>
      </c>
      <c r="G40" s="25"/>
      <c r="H40" s="25"/>
      <c r="I40" s="25"/>
      <c r="J40" s="149" t="s">
        <v>0</v>
      </c>
      <c r="K40" s="150"/>
      <c r="L40" s="84">
        <f>SUM(L34:L39)</f>
        <v>148</v>
      </c>
      <c r="M40" s="17">
        <f>SUM(M34:M39)</f>
        <v>1</v>
      </c>
      <c r="N40" s="85">
        <f>SUM(N34:N39)</f>
        <v>3101385.5995867765</v>
      </c>
      <c r="O40" s="86">
        <f>SUM(O34:O39)</f>
        <v>4075421.4641999998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73</v>
      </c>
      <c r="C41" s="8">
        <f>IF(B41,B41/$B$46,"")</f>
        <v>0.49324324324324326</v>
      </c>
      <c r="D41" s="13">
        <f t="shared" si="15"/>
        <v>345747.63743801654</v>
      </c>
      <c r="E41" s="23">
        <f t="shared" si="16"/>
        <v>418354.64</v>
      </c>
      <c r="F41" s="21">
        <f>IF(E41,E41/$E$46,"")</f>
        <v>0.10265309825621249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0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5">
      <c r="A44" s="95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7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5">
      <c r="A45" s="95" t="s">
        <v>63</v>
      </c>
      <c r="B45" s="12">
        <f t="shared" ref="B45" si="23">B24+G24+L24+Q24+V24+AA24</f>
        <v>8</v>
      </c>
      <c r="C45" s="8">
        <f>IF(B45,B45/$B$46,"")</f>
        <v>5.4054054054054057E-2</v>
      </c>
      <c r="D45" s="13">
        <f t="shared" ref="D45" si="24">D24+I24+N24+S24+X24+AC24</f>
        <v>225699.35537190083</v>
      </c>
      <c r="E45" s="14">
        <f t="shared" ref="E45" si="25">E24+J24+O24+T24+Y24+AD24</f>
        <v>595841.1100000001</v>
      </c>
      <c r="F45" s="21">
        <f>IF(E45,E45/$E$46,"")</f>
        <v>0.14620355593503331</v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30" customHeight="1" thickBot="1" x14ac:dyDescent="0.3">
      <c r="A46" s="65" t="s">
        <v>0</v>
      </c>
      <c r="B46" s="16">
        <f>SUM(B34:B45)</f>
        <v>148</v>
      </c>
      <c r="C46" s="17">
        <f>SUM(C34:C45)</f>
        <v>0.99999999999999989</v>
      </c>
      <c r="D46" s="18">
        <f>SUM(D34:D45)</f>
        <v>3101385.5995867769</v>
      </c>
      <c r="E46" s="18">
        <f>SUM(E34:E45)</f>
        <v>4075421.4642000003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30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5" customHeigh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1:21" s="25" customFormat="1" x14ac:dyDescent="0.35">
      <c r="B97" s="26"/>
      <c r="H97" s="26"/>
      <c r="N97" s="26"/>
    </row>
    <row r="98" spans="1:21" s="25" customFormat="1" x14ac:dyDescent="0.35">
      <c r="B98" s="26"/>
      <c r="H98" s="26"/>
      <c r="N98" s="26"/>
    </row>
    <row r="99" spans="1:21" s="25" customFormat="1" x14ac:dyDescent="0.35">
      <c r="B99" s="26"/>
      <c r="H99" s="26"/>
      <c r="N99" s="26"/>
    </row>
    <row r="100" spans="1:21" s="25" customFormat="1" x14ac:dyDescent="0.35">
      <c r="B100" s="26"/>
      <c r="H100" s="26"/>
      <c r="N100" s="26"/>
    </row>
    <row r="101" spans="1:21" s="25" customFormat="1" x14ac:dyDescent="0.35">
      <c r="B101" s="26"/>
      <c r="H101" s="26"/>
      <c r="N101" s="26"/>
    </row>
    <row r="102" spans="1:21" s="25" customFormat="1" x14ac:dyDescent="0.35">
      <c r="B102" s="26"/>
      <c r="H102" s="26"/>
      <c r="N102" s="26"/>
    </row>
    <row r="103" spans="1:21" s="25" customFormat="1" x14ac:dyDescent="0.35">
      <c r="B103" s="26"/>
      <c r="H103" s="26"/>
      <c r="N103" s="26"/>
    </row>
    <row r="104" spans="1:21" s="25" customFormat="1" x14ac:dyDescent="0.35">
      <c r="B104" s="26"/>
      <c r="H104" s="26"/>
      <c r="N104" s="26"/>
    </row>
    <row r="105" spans="1:21" s="25" customFormat="1" x14ac:dyDescent="0.35">
      <c r="B105" s="26"/>
      <c r="H105" s="26"/>
      <c r="N105" s="26"/>
    </row>
    <row r="106" spans="1:21" s="25" customFormat="1" x14ac:dyDescent="0.3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3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3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35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2021-07-13T12:07:36Z</dcterms:modified>
</cp:coreProperties>
</file>