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firstSheet="1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B25" i="4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D36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D40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B25" i="7" s="1"/>
  <c r="G20" i="7"/>
  <c r="L20" i="7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AB25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F21" i="6" s="1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5" i="6"/>
  <c r="B25" i="6"/>
  <c r="L34" i="6" s="1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6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46" i="4"/>
  <c r="F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5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O35" i="4"/>
  <c r="K16" i="4"/>
  <c r="K17" i="4"/>
  <c r="I25" i="4"/>
  <c r="N35" i="4"/>
  <c r="G25" i="4"/>
  <c r="H20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3" i="1"/>
  <c r="K22" i="1"/>
  <c r="O25" i="1"/>
  <c r="O36" i="1"/>
  <c r="E25" i="1"/>
  <c r="F20" i="1"/>
  <c r="Y25" i="1"/>
  <c r="O38" i="1"/>
  <c r="I25" i="1"/>
  <c r="N35" i="1"/>
  <c r="N25" i="1"/>
  <c r="N36" i="1"/>
  <c r="D25" i="1"/>
  <c r="N34" i="1"/>
  <c r="X25" i="1"/>
  <c r="N38" i="1"/>
  <c r="G25" i="1"/>
  <c r="H20" i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6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M25" i="1"/>
  <c r="F14" i="1"/>
  <c r="F15" i="1"/>
  <c r="F2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F22" i="6"/>
  <c r="C22" i="6"/>
  <c r="R25" i="4"/>
  <c r="F45" i="1"/>
  <c r="H20" i="6"/>
  <c r="H19" i="6"/>
  <c r="M18" i="6"/>
  <c r="M13" i="6"/>
  <c r="M25" i="6" s="1"/>
  <c r="P19" i="6"/>
  <c r="P14" i="6"/>
  <c r="Z21" i="6"/>
  <c r="L35" i="6"/>
  <c r="H22" i="6"/>
  <c r="O35" i="6"/>
  <c r="K22" i="6"/>
  <c r="AB25" i="6"/>
  <c r="AE25" i="6"/>
  <c r="M13" i="5"/>
  <c r="AB25" i="5"/>
  <c r="L35" i="5"/>
  <c r="M39" i="5"/>
  <c r="H22" i="5"/>
  <c r="O38" i="5"/>
  <c r="K22" i="5"/>
  <c r="U25" i="5"/>
  <c r="M14" i="4"/>
  <c r="P21" i="4"/>
  <c r="AE25" i="4"/>
  <c r="H19" i="4"/>
  <c r="H22" i="4"/>
  <c r="K22" i="4"/>
  <c r="Z21" i="4"/>
  <c r="U25" i="4"/>
  <c r="AB25" i="4"/>
  <c r="L34" i="1"/>
  <c r="O34" i="1"/>
  <c r="F13" i="1"/>
  <c r="C13" i="1"/>
  <c r="C25" i="1"/>
  <c r="K21" i="1"/>
  <c r="H16" i="1"/>
  <c r="H13" i="1"/>
  <c r="H14" i="1"/>
  <c r="H18" i="1"/>
  <c r="H24" i="1"/>
  <c r="Z25" i="1"/>
  <c r="U25" i="1"/>
  <c r="C42" i="1"/>
  <c r="X25" i="7"/>
  <c r="N39" i="7"/>
  <c r="Z18" i="6"/>
  <c r="C20" i="6"/>
  <c r="C13" i="6"/>
  <c r="F14" i="6"/>
  <c r="F25" i="6" s="1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O34" i="7" s="1"/>
  <c r="F23" i="7"/>
  <c r="B46" i="5"/>
  <c r="C34" i="5"/>
  <c r="E46" i="5"/>
  <c r="F41" i="5"/>
  <c r="F43" i="5"/>
  <c r="AE21" i="5"/>
  <c r="AE20" i="5"/>
  <c r="C20" i="5"/>
  <c r="F21" i="5"/>
  <c r="F20" i="5"/>
  <c r="P21" i="5"/>
  <c r="B46" i="6"/>
  <c r="C34" i="6" s="1"/>
  <c r="C43" i="6"/>
  <c r="S25" i="7"/>
  <c r="N37" i="7"/>
  <c r="V25" i="7"/>
  <c r="D39" i="7"/>
  <c r="Y25" i="7"/>
  <c r="Z20" i="7"/>
  <c r="P15" i="4"/>
  <c r="H15" i="4"/>
  <c r="H18" i="4"/>
  <c r="H14" i="4"/>
  <c r="K15" i="4"/>
  <c r="K14" i="4"/>
  <c r="K18" i="4"/>
  <c r="C15" i="4"/>
  <c r="F15" i="4"/>
  <c r="F14" i="4"/>
  <c r="F20" i="4"/>
  <c r="F25" i="4"/>
  <c r="P14" i="4"/>
  <c r="P13" i="4"/>
  <c r="P18" i="4"/>
  <c r="H24" i="4"/>
  <c r="K19" i="4"/>
  <c r="K20" i="4"/>
  <c r="K24" i="4"/>
  <c r="C14" i="4"/>
  <c r="K21" i="4"/>
  <c r="AD25" i="7"/>
  <c r="O38" i="7"/>
  <c r="W17" i="4"/>
  <c r="O38" i="4"/>
  <c r="E38" i="7"/>
  <c r="Z17" i="4"/>
  <c r="C18" i="4"/>
  <c r="C20" i="4"/>
  <c r="O34" i="4"/>
  <c r="M13" i="4"/>
  <c r="W20" i="4"/>
  <c r="M20" i="4"/>
  <c r="O36" i="4"/>
  <c r="P20" i="4"/>
  <c r="L36" i="4"/>
  <c r="O25" i="7"/>
  <c r="O36" i="7" s="1"/>
  <c r="P18" i="7"/>
  <c r="F41" i="4"/>
  <c r="F43" i="4"/>
  <c r="K22" i="7"/>
  <c r="Z14" i="7"/>
  <c r="B40" i="7"/>
  <c r="Q25" i="7"/>
  <c r="C24" i="7"/>
  <c r="B35" i="7"/>
  <c r="B37" i="7"/>
  <c r="AC25" i="7"/>
  <c r="N38" i="7"/>
  <c r="E37" i="7"/>
  <c r="B39" i="7"/>
  <c r="L25" i="7"/>
  <c r="L36" i="7" s="1"/>
  <c r="M15" i="7"/>
  <c r="D38" i="7"/>
  <c r="E39" i="7"/>
  <c r="E35" i="7"/>
  <c r="B42" i="7"/>
  <c r="D45" i="7"/>
  <c r="E45" i="7"/>
  <c r="AA25" i="7"/>
  <c r="B45" i="7"/>
  <c r="E36" i="7"/>
  <c r="D37" i="7"/>
  <c r="C36" i="1"/>
  <c r="C35" i="1"/>
  <c r="B38" i="7"/>
  <c r="R17" i="7"/>
  <c r="D25" i="7"/>
  <c r="N34" i="7" s="1"/>
  <c r="H22" i="7"/>
  <c r="H21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F15" i="7"/>
  <c r="F22" i="7"/>
  <c r="F42" i="1"/>
  <c r="F36" i="1"/>
  <c r="F35" i="1"/>
  <c r="F39" i="1"/>
  <c r="C36" i="6"/>
  <c r="C41" i="6"/>
  <c r="C39" i="5"/>
  <c r="C43" i="5"/>
  <c r="P39" i="5"/>
  <c r="P37" i="5"/>
  <c r="C25" i="5"/>
  <c r="AE25" i="5"/>
  <c r="C43" i="4"/>
  <c r="W25" i="4"/>
  <c r="C45" i="1"/>
  <c r="C37" i="1"/>
  <c r="C39" i="1"/>
  <c r="C15" i="7"/>
  <c r="K24" i="7"/>
  <c r="W25" i="6"/>
  <c r="F37" i="6"/>
  <c r="C39" i="6"/>
  <c r="C37" i="6"/>
  <c r="H25" i="6"/>
  <c r="F40" i="6"/>
  <c r="F36" i="6"/>
  <c r="C35" i="6"/>
  <c r="M37" i="6"/>
  <c r="P37" i="6"/>
  <c r="U13" i="7"/>
  <c r="U16" i="7"/>
  <c r="F45" i="6"/>
  <c r="M38" i="6"/>
  <c r="P38" i="6"/>
  <c r="F39" i="6"/>
  <c r="AB18" i="7"/>
  <c r="AB19" i="7"/>
  <c r="C40" i="6"/>
  <c r="C45" i="6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C40" i="5"/>
  <c r="C35" i="5"/>
  <c r="F18" i="7"/>
  <c r="F40" i="5"/>
  <c r="F35" i="5"/>
  <c r="F13" i="7"/>
  <c r="F14" i="7"/>
  <c r="F25" i="5"/>
  <c r="F42" i="5"/>
  <c r="M34" i="5"/>
  <c r="L39" i="7"/>
  <c r="W20" i="7"/>
  <c r="W25" i="7"/>
  <c r="P34" i="5"/>
  <c r="O39" i="7"/>
  <c r="Z21" i="7"/>
  <c r="Z25" i="7"/>
  <c r="AE18" i="7"/>
  <c r="AE21" i="7"/>
  <c r="AE17" i="7"/>
  <c r="F35" i="4"/>
  <c r="K18" i="7"/>
  <c r="C38" i="4"/>
  <c r="C35" i="4"/>
  <c r="C25" i="4"/>
  <c r="F38" i="4"/>
  <c r="F42" i="4"/>
  <c r="P21" i="7"/>
  <c r="F45" i="4"/>
  <c r="C45" i="4"/>
  <c r="K16" i="7"/>
  <c r="AB20" i="7"/>
  <c r="AB17" i="7"/>
  <c r="C18" i="7"/>
  <c r="C14" i="7"/>
  <c r="C39" i="4"/>
  <c r="C13" i="7"/>
  <c r="F39" i="4"/>
  <c r="R13" i="7"/>
  <c r="M19" i="7"/>
  <c r="M18" i="7"/>
  <c r="M20" i="7"/>
  <c r="M13" i="7"/>
  <c r="P13" i="7"/>
  <c r="P15" i="7"/>
  <c r="P14" i="7"/>
  <c r="P20" i="7"/>
  <c r="M14" i="7"/>
  <c r="L38" i="7"/>
  <c r="C42" i="7"/>
  <c r="H16" i="7"/>
  <c r="H14" i="7"/>
  <c r="H18" i="7"/>
  <c r="H24" i="7"/>
  <c r="P37" i="1"/>
  <c r="F43" i="7"/>
  <c r="C38" i="7"/>
  <c r="C43" i="7"/>
  <c r="R25" i="7"/>
  <c r="U25" i="7"/>
  <c r="AE25" i="7"/>
  <c r="P37" i="4"/>
  <c r="F38" i="7"/>
  <c r="M37" i="4"/>
  <c r="F39" i="7"/>
  <c r="F45" i="7"/>
  <c r="F37" i="7"/>
  <c r="C37" i="7"/>
  <c r="C39" i="7"/>
  <c r="C35" i="7"/>
  <c r="C45" i="7"/>
  <c r="M37" i="7"/>
  <c r="M39" i="7"/>
  <c r="P39" i="7"/>
  <c r="P37" i="7"/>
  <c r="F34" i="5"/>
  <c r="F46" i="5"/>
  <c r="F36" i="4"/>
  <c r="K13" i="4"/>
  <c r="K25" i="4"/>
  <c r="B36" i="7"/>
  <c r="B46" i="4"/>
  <c r="P36" i="5"/>
  <c r="P40" i="5"/>
  <c r="O40" i="5"/>
  <c r="P35" i="5"/>
  <c r="N40" i="5"/>
  <c r="L40" i="5"/>
  <c r="M36" i="5"/>
  <c r="C41" i="5"/>
  <c r="C46" i="5"/>
  <c r="M20" i="5"/>
  <c r="M25" i="5"/>
  <c r="K25" i="5"/>
  <c r="H25" i="5"/>
  <c r="M35" i="5"/>
  <c r="L35" i="4"/>
  <c r="H13" i="4"/>
  <c r="H25" i="4"/>
  <c r="P25" i="4"/>
  <c r="M25" i="4"/>
  <c r="O40" i="4"/>
  <c r="D46" i="4"/>
  <c r="N40" i="4"/>
  <c r="L40" i="4"/>
  <c r="F40" i="4"/>
  <c r="F46" i="4"/>
  <c r="M34" i="4"/>
  <c r="E46" i="1"/>
  <c r="F34" i="1"/>
  <c r="K19" i="1"/>
  <c r="W20" i="1"/>
  <c r="W25" i="1"/>
  <c r="N25" i="7"/>
  <c r="N36" i="7" s="1"/>
  <c r="K25" i="1"/>
  <c r="F40" i="1"/>
  <c r="F20" i="7"/>
  <c r="B46" i="1"/>
  <c r="C34" i="1"/>
  <c r="O35" i="1"/>
  <c r="C41" i="1"/>
  <c r="P25" i="1"/>
  <c r="P19" i="7"/>
  <c r="M25" i="7"/>
  <c r="D41" i="7"/>
  <c r="H25" i="1"/>
  <c r="L35" i="1"/>
  <c r="G25" i="7"/>
  <c r="H13" i="7" s="1"/>
  <c r="N40" i="1"/>
  <c r="O40" i="1"/>
  <c r="P36" i="1"/>
  <c r="F41" i="1"/>
  <c r="L36" i="1"/>
  <c r="C40" i="4"/>
  <c r="C41" i="4"/>
  <c r="C34" i="4"/>
  <c r="C36" i="4"/>
  <c r="M40" i="5"/>
  <c r="P35" i="4"/>
  <c r="P38" i="4"/>
  <c r="M35" i="4"/>
  <c r="M38" i="4"/>
  <c r="P36" i="4"/>
  <c r="P34" i="4"/>
  <c r="M36" i="4"/>
  <c r="P38" i="1"/>
  <c r="F46" i="1"/>
  <c r="P34" i="1"/>
  <c r="C40" i="1"/>
  <c r="C46" i="1"/>
  <c r="P35" i="1"/>
  <c r="L40" i="1"/>
  <c r="M38" i="1"/>
  <c r="M40" i="4"/>
  <c r="C46" i="4"/>
  <c r="P40" i="4"/>
  <c r="P40" i="1"/>
  <c r="M35" i="1"/>
  <c r="M34" i="1"/>
  <c r="M36" i="1"/>
  <c r="M40" i="1"/>
  <c r="P25" i="7" l="1"/>
  <c r="P20" i="6"/>
  <c r="P25" i="6" s="1"/>
  <c r="E41" i="7"/>
  <c r="D42" i="7"/>
  <c r="D46" i="7" s="1"/>
  <c r="E42" i="7"/>
  <c r="I25" i="7"/>
  <c r="N35" i="7" s="1"/>
  <c r="J25" i="7"/>
  <c r="K15" i="7" s="1"/>
  <c r="K21" i="7"/>
  <c r="C25" i="6"/>
  <c r="C20" i="7"/>
  <c r="C25" i="7" s="1"/>
  <c r="L34" i="7"/>
  <c r="B41" i="7"/>
  <c r="C46" i="6"/>
  <c r="L40" i="6"/>
  <c r="M35" i="6" s="1"/>
  <c r="F25" i="7"/>
  <c r="F21" i="7"/>
  <c r="N40" i="7"/>
  <c r="O34" i="6"/>
  <c r="N40" i="6"/>
  <c r="B46" i="7"/>
  <c r="H19" i="7"/>
  <c r="L35" i="7"/>
  <c r="H15" i="7"/>
  <c r="H20" i="7"/>
  <c r="H25" i="7" s="1"/>
  <c r="K25" i="6"/>
  <c r="O35" i="7"/>
  <c r="O40" i="7" s="1"/>
  <c r="P38" i="7" s="1"/>
  <c r="K14" i="7"/>
  <c r="E46" i="6"/>
  <c r="F42" i="6" s="1"/>
  <c r="E46" i="7"/>
  <c r="F40" i="7" s="1"/>
  <c r="K19" i="7"/>
  <c r="M36" i="6" l="1"/>
  <c r="K20" i="7"/>
  <c r="K13" i="7"/>
  <c r="M34" i="6"/>
  <c r="M40" i="6" s="1"/>
  <c r="P36" i="7"/>
  <c r="O40" i="6"/>
  <c r="F35" i="7"/>
  <c r="F42" i="7"/>
  <c r="F35" i="6"/>
  <c r="F41" i="6"/>
  <c r="L40" i="7"/>
  <c r="M35" i="7" s="1"/>
  <c r="C36" i="7"/>
  <c r="C40" i="7"/>
  <c r="C41" i="7"/>
  <c r="C34" i="7"/>
  <c r="F34" i="6"/>
  <c r="P34" i="7"/>
  <c r="F36" i="7"/>
  <c r="P35" i="7"/>
  <c r="F34" i="7"/>
  <c r="F41" i="7"/>
  <c r="K25" i="7" l="1"/>
  <c r="P35" i="6"/>
  <c r="P36" i="6"/>
  <c r="P34" i="6"/>
  <c r="P40" i="7"/>
  <c r="F46" i="6"/>
  <c r="C46" i="7"/>
  <c r="M36" i="7"/>
  <c r="M34" i="7"/>
  <c r="M38" i="7"/>
  <c r="F46" i="7"/>
  <c r="P40" i="6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<sst xmlns="http://schemas.openxmlformats.org/spreadsheetml/2006/main" count="465" uniqueCount="65">
  <si>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</si>
  <si>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</si>
  <si>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</si>
  <si>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</si>
  <si>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</si>
  <si>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</si>
  <si>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</si>
  <si>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</si>
  <si>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</si>
  <si>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</si>
  <si>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</si>
  <si>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</si>
  <si>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</si>
  <si>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</si>
  <si>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</si>
  <si>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</si>
  <si>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</si>
  <si>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</si>
  <si>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</si>
  <si>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</si>
  <si>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</si>
  <si>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</si>
  <si>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</si>
  <si>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</si>
  <si>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</si>
  <si>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</si>
  <si>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</si>
  <si>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</si>
  <si>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</si>
  <si>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</si>
  <si>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</si>
  <si>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</si>
  <si>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</si>
  <si>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</si>
  <si>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</si>
  <si>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</si>
  <si>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</si>
  <si>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</si>
  <si>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</si>
  <si>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</si>
  <si>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</si>
  <si>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</si>
  <si>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</si>
  <si>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</si>
  <si>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</si>
  <si>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</si>
  <si>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</si>
  <si>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</si>
  <si>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</si>
  <si>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</si>
  <si>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</si>
  <si>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</si>
  <si>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</si>
  <si>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</si>
  <si>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</si>
  <si>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</si>
  <si>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</si>
  <si>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</si>
  <si>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</si>
  <si>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</si>
  <si>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</si>
  <si>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</si>
  <si>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</si>
  <si>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https://bcnroc.ajuntament.barcelona.cat/jspui/bitstream/11703/117122/5/GM_Pressupost_2020.pdf#page=218</t>
  </si>
  <si>
    <t>CONSORCI DEL MUSEU DE CIÈNCIES NATURALS DE BARCELONA (CMCNB)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</si>
</sst>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4" fontId="47" fillId="0" borderId="1" xfId="60" applyNumberFormat="1" applyFont="1" applyBorder="1" applyAlignment="1">
      <alignment horizontal="right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1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4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484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1095050.07</c:v>
                </c:pt>
                <c:pt idx="1">
                  <c:v>0</c:v>
                </c:pt>
                <c:pt idx="2">
                  <c:v>24199.360000000001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27578.449999999997</c:v>
                </c:pt>
                <c:pt idx="7">
                  <c:v>1787905.3800000001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20</c:v>
                </c:pt>
                <c:pt idx="1">
                  <c:v>297</c:v>
                </c:pt>
                <c:pt idx="2">
                  <c:v>178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131636.59</c:v>
                </c:pt>
                <c:pt idx="1">
                  <c:v>2303078.3600000003</c:v>
                </c:pt>
                <c:pt idx="2">
                  <c:v>476749.04000000004</c:v>
                </c:pt>
                <c:pt idx="3">
                  <c:v>0</c:v>
                </c:pt>
                <c:pt idx="4">
                  <c:v>23269.27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2" zoomScale="90" zoomScaleNormal="90" workbookViewId="0">
      <selection activeCell="I14" sqref="I1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>
        <v>44168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1.8181818181818181E-2</v>
      </c>
      <c r="I13" s="4">
        <v>417530.06</v>
      </c>
      <c r="J13" s="5">
        <v>505211.37</v>
      </c>
      <c r="K13" s="21">
        <f t="shared" ref="K13:K24" si="3">IF(J13,J13/$J$25,"")</f>
        <v>0.50262735772764855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8.1818181818181818E-2</v>
      </c>
      <c r="I19" s="69">
        <v>23297.01</v>
      </c>
      <c r="J19" s="70">
        <v>26764.42</v>
      </c>
      <c r="K19" s="21">
        <f t="shared" si="3"/>
        <v>2.6627527614259811E-2</v>
      </c>
      <c r="L19" s="2">
        <v>1</v>
      </c>
      <c r="M19" s="20">
        <f t="shared" si="4"/>
        <v>1.7241379310344827E-2</v>
      </c>
      <c r="N19" s="69">
        <v>517.5</v>
      </c>
      <c r="O19" s="70">
        <v>626.17999999999995</v>
      </c>
      <c r="P19" s="21">
        <f t="shared" si="5"/>
        <v>6.7096525324068243E-3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5520</v>
      </c>
      <c r="E20" s="70">
        <v>6679.2</v>
      </c>
      <c r="F20" s="21">
        <f t="shared" si="1"/>
        <v>1</v>
      </c>
      <c r="G20" s="68">
        <v>99</v>
      </c>
      <c r="H20" s="66">
        <f t="shared" si="2"/>
        <v>0.9</v>
      </c>
      <c r="I20" s="69">
        <v>396607.58</v>
      </c>
      <c r="J20" s="70">
        <v>473165.22</v>
      </c>
      <c r="K20" s="67">
        <f t="shared" si="3"/>
        <v>0.47074511465809155</v>
      </c>
      <c r="L20" s="68">
        <v>57</v>
      </c>
      <c r="M20" s="66">
        <f t="shared" si="4"/>
        <v>0.98275862068965514</v>
      </c>
      <c r="N20" s="69">
        <v>80852.86</v>
      </c>
      <c r="O20" s="70">
        <v>92699.07</v>
      </c>
      <c r="P20" s="67">
        <f t="shared" si="5"/>
        <v>0.99329034746759326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</v>
      </c>
      <c r="W20" s="66">
        <f t="shared" si="8"/>
        <v>1</v>
      </c>
      <c r="X20" s="69">
        <v>5856.84</v>
      </c>
      <c r="Y20" s="70">
        <v>7086.78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5520</v>
      </c>
      <c r="E25" s="18">
        <f t="shared" si="12"/>
        <v>6679.2</v>
      </c>
      <c r="F25" s="19">
        <f t="shared" si="12"/>
        <v>1</v>
      </c>
      <c r="G25" s="16">
        <f t="shared" si="12"/>
        <v>110</v>
      </c>
      <c r="H25" s="17">
        <f t="shared" si="12"/>
        <v>1</v>
      </c>
      <c r="I25" s="18">
        <f t="shared" si="12"/>
        <v>837434.65</v>
      </c>
      <c r="J25" s="18">
        <f t="shared" si="12"/>
        <v>1005141.01</v>
      </c>
      <c r="K25" s="19">
        <f t="shared" si="12"/>
        <v>0.99999999999999989</v>
      </c>
      <c r="L25" s="16">
        <f t="shared" si="12"/>
        <v>58</v>
      </c>
      <c r="M25" s="17">
        <f t="shared" si="12"/>
        <v>1</v>
      </c>
      <c r="N25" s="18">
        <f t="shared" si="12"/>
        <v>81370.36</v>
      </c>
      <c r="O25" s="18">
        <f t="shared" si="12"/>
        <v>93325.25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3</v>
      </c>
      <c r="W25" s="17">
        <f t="shared" si="12"/>
        <v>1</v>
      </c>
      <c r="X25" s="18">
        <f t="shared" si="12"/>
        <v>5856.84</v>
      </c>
      <c r="Y25" s="18">
        <f t="shared" si="12"/>
        <v>7086.78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50" t="s">
        <v>61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1.1560693641618497E-2</v>
      </c>
      <c r="D34" s="10">
        <f t="shared" ref="D34:D45" si="15">D13+I13+N13+S13+AC13+X13</f>
        <v>417530.06</v>
      </c>
      <c r="E34" s="11">
        <f t="shared" ref="E34:E45" si="16">E13+J13+O13+T13+AD13+Y13</f>
        <v>505211.37</v>
      </c>
      <c r="F34" s="21">
        <f t="shared" ref="F34:F43" si="17">IF(E34,E34/$E$46,"")</f>
        <v>0.45423190573939848</v>
      </c>
      <c r="J34" s="107" t="s">
        <v>3</v>
      </c>
      <c r="K34" s="108"/>
      <c r="L34" s="57">
        <f>B25</f>
        <v>2</v>
      </c>
      <c r="M34" s="8">
        <f t="shared" ref="M34:M39" si="18">IF(L34,L34/$L$40,"")</f>
        <v>1.1560693641618497E-2</v>
      </c>
      <c r="N34" s="58">
        <f>D25</f>
        <v>5520</v>
      </c>
      <c r="O34" s="58">
        <f>E25</f>
        <v>6679.2</v>
      </c>
      <c r="P34" s="59">
        <f t="shared" ref="P34:P39" si="19">IF(O34,O34/$O$40,"")</f>
        <v>6.0052206362944489E-3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110</v>
      </c>
      <c r="M35" s="8">
        <f t="shared" si="18"/>
        <v>0.63583815028901736</v>
      </c>
      <c r="N35" s="61">
        <f>I25</f>
        <v>837434.65</v>
      </c>
      <c r="O35" s="61">
        <f>J25</f>
        <v>1005141.01</v>
      </c>
      <c r="P35" s="59">
        <f t="shared" si="19"/>
        <v>0.9037150460590857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58</v>
      </c>
      <c r="M36" s="8">
        <f t="shared" si="18"/>
        <v>0.33526011560693642</v>
      </c>
      <c r="N36" s="61">
        <f>N25</f>
        <v>81370.36</v>
      </c>
      <c r="O36" s="61">
        <f>O25</f>
        <v>93325.25</v>
      </c>
      <c r="P36" s="59">
        <f t="shared" si="19"/>
        <v>8.3908060424502717E-2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3</v>
      </c>
      <c r="M38" s="8">
        <f t="shared" si="18"/>
        <v>1.7341040462427744E-2</v>
      </c>
      <c r="N38" s="61">
        <f>X25</f>
        <v>5856.84</v>
      </c>
      <c r="O38" s="61">
        <f>Y25</f>
        <v>7086.78</v>
      </c>
      <c r="P38" s="59">
        <f t="shared" si="19"/>
        <v>6.3716728801171954E-3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10</v>
      </c>
      <c r="C40" s="8">
        <f t="shared" si="14"/>
        <v>5.7803468208092484E-2</v>
      </c>
      <c r="D40" s="13">
        <f t="shared" si="15"/>
        <v>23814.51</v>
      </c>
      <c r="E40" s="23">
        <f t="shared" si="16"/>
        <v>27390.6</v>
      </c>
      <c r="F40" s="21">
        <f t="shared" si="17"/>
        <v>2.4626691274476992E-2</v>
      </c>
      <c r="G40" s="25"/>
      <c r="J40" s="105" t="s">
        <v>0</v>
      </c>
      <c r="K40" s="106"/>
      <c r="L40" s="83">
        <f>SUM(L34:L39)</f>
        <v>173</v>
      </c>
      <c r="M40" s="17">
        <f>SUM(M34:M39)</f>
        <v>1</v>
      </c>
      <c r="N40" s="84">
        <f>SUM(N34:N39)</f>
        <v>930181.85</v>
      </c>
      <c r="O40" s="85">
        <f>SUM(O34:O39)</f>
        <v>1112232.24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161</v>
      </c>
      <c r="C41" s="8">
        <f t="shared" si="14"/>
        <v>0.93063583815028905</v>
      </c>
      <c r="D41" s="13">
        <f t="shared" si="15"/>
        <v>488837.28</v>
      </c>
      <c r="E41" s="23">
        <f t="shared" si="16"/>
        <v>579630.27</v>
      </c>
      <c r="F41" s="21">
        <f t="shared" si="17"/>
        <v>0.52114140298612455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56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173</v>
      </c>
      <c r="C46" s="17">
        <f>SUM(C34:C45)</f>
        <v>1</v>
      </c>
      <c r="D46" s="18">
        <f>SUM(D34:D45)</f>
        <v>930181.85000000009</v>
      </c>
      <c r="E46" s="18">
        <f>SUM(E34:E45)</f>
        <v>1112232.24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6" zoomScale="80" zoomScaleNormal="80" workbookViewId="0">
      <selection activeCell="E13" sqref="E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>
        <v>44168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CONSORCI DEL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4.5454545454545456E-2</v>
      </c>
      <c r="I15" s="4">
        <v>19999.48</v>
      </c>
      <c r="J15" s="5">
        <v>24199.360000000001</v>
      </c>
      <c r="K15" s="21">
        <f t="shared" si="3"/>
        <v>0.15140435949726164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4.7619047619047616E-2</v>
      </c>
      <c r="N19" s="6">
        <v>155.25</v>
      </c>
      <c r="O19" s="7">
        <v>187.85</v>
      </c>
      <c r="P19" s="21">
        <f t="shared" si="5"/>
        <v>3.7088751199930185E-3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5620</v>
      </c>
      <c r="E20" s="70">
        <v>6800.2</v>
      </c>
      <c r="F20" s="21">
        <f t="shared" si="1"/>
        <v>1</v>
      </c>
      <c r="G20" s="68">
        <v>42</v>
      </c>
      <c r="H20" s="66">
        <f t="shared" si="2"/>
        <v>0.95454545454545459</v>
      </c>
      <c r="I20" s="69">
        <v>112728.87</v>
      </c>
      <c r="J20" s="70">
        <v>135633.29</v>
      </c>
      <c r="K20" s="21">
        <f t="shared" si="3"/>
        <v>0.84859564050273828</v>
      </c>
      <c r="L20" s="68">
        <v>20</v>
      </c>
      <c r="M20" s="66">
        <f t="shared" si="4"/>
        <v>0.95238095238095233</v>
      </c>
      <c r="N20" s="69">
        <v>42136.63</v>
      </c>
      <c r="O20" s="70">
        <v>50460.93</v>
      </c>
      <c r="P20" s="67">
        <f t="shared" si="5"/>
        <v>0.99629112488000704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</v>
      </c>
      <c r="W20" s="66">
        <f t="shared" si="8"/>
        <v>1</v>
      </c>
      <c r="X20" s="69">
        <v>13373.96</v>
      </c>
      <c r="Y20" s="70">
        <v>16182.49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5620</v>
      </c>
      <c r="E25" s="18">
        <f t="shared" si="32"/>
        <v>6800.2</v>
      </c>
      <c r="F25" s="19">
        <f t="shared" si="32"/>
        <v>1</v>
      </c>
      <c r="G25" s="16">
        <f t="shared" si="32"/>
        <v>44</v>
      </c>
      <c r="H25" s="17">
        <f t="shared" si="32"/>
        <v>1</v>
      </c>
      <c r="I25" s="18">
        <f t="shared" si="32"/>
        <v>132728.35</v>
      </c>
      <c r="J25" s="18">
        <f t="shared" si="32"/>
        <v>159832.65000000002</v>
      </c>
      <c r="K25" s="19">
        <f t="shared" si="32"/>
        <v>0.99999999999999989</v>
      </c>
      <c r="L25" s="16">
        <f t="shared" si="32"/>
        <v>21</v>
      </c>
      <c r="M25" s="17">
        <f t="shared" si="32"/>
        <v>1</v>
      </c>
      <c r="N25" s="18">
        <f t="shared" si="32"/>
        <v>42291.88</v>
      </c>
      <c r="O25" s="18">
        <f t="shared" si="32"/>
        <v>50648.78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3</v>
      </c>
      <c r="W25" s="17">
        <f t="shared" si="32"/>
        <v>1</v>
      </c>
      <c r="X25" s="18">
        <f t="shared" si="32"/>
        <v>13373.96</v>
      </c>
      <c r="Y25" s="18">
        <f t="shared" si="32"/>
        <v>16182.49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3">
      <c r="A27" s="150" t="s">
        <v>60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2</v>
      </c>
      <c r="M34" s="8">
        <f t="shared" ref="M34:M39" si="38">IF(L34,L34/$L$40,"")</f>
        <v>2.8571428571428571E-2</v>
      </c>
      <c r="N34" s="58">
        <f>D25</f>
        <v>5620</v>
      </c>
      <c r="O34" s="58">
        <f>E25</f>
        <v>6800.2</v>
      </c>
      <c r="P34" s="59">
        <f t="shared" ref="P34:P39" si="39">IF(O34,O34/$O$40,"")</f>
        <v>2.9127387968652309E-2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44</v>
      </c>
      <c r="M35" s="8">
        <f t="shared" si="38"/>
        <v>0.62857142857142856</v>
      </c>
      <c r="N35" s="61">
        <f>I25</f>
        <v>132728.35</v>
      </c>
      <c r="O35" s="61">
        <f>J25</f>
        <v>159832.65000000002</v>
      </c>
      <c r="P35" s="59">
        <f t="shared" si="39"/>
        <v>0.68461333587362383</v>
      </c>
    </row>
    <row r="36" spans="1:33" ht="30" customHeight="1" x14ac:dyDescent="0.3">
      <c r="A36" s="43" t="s">
        <v>19</v>
      </c>
      <c r="B36" s="12">
        <f t="shared" si="33"/>
        <v>2</v>
      </c>
      <c r="C36" s="8">
        <f t="shared" si="34"/>
        <v>2.8571428571428571E-2</v>
      </c>
      <c r="D36" s="13">
        <f t="shared" si="35"/>
        <v>19999.48</v>
      </c>
      <c r="E36" s="14">
        <f t="shared" si="36"/>
        <v>24199.360000000001</v>
      </c>
      <c r="F36" s="21">
        <f t="shared" si="37"/>
        <v>0.10365344362122968</v>
      </c>
      <c r="G36" s="25"/>
      <c r="J36" s="103" t="s">
        <v>2</v>
      </c>
      <c r="K36" s="104"/>
      <c r="L36" s="60">
        <f>L25</f>
        <v>21</v>
      </c>
      <c r="M36" s="8">
        <f t="shared" si="38"/>
        <v>0.3</v>
      </c>
      <c r="N36" s="61">
        <f>N25</f>
        <v>42291.88</v>
      </c>
      <c r="O36" s="61">
        <f>O25</f>
        <v>50648.78</v>
      </c>
      <c r="P36" s="59">
        <f t="shared" si="39"/>
        <v>0.21694459945279812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3</v>
      </c>
      <c r="M38" s="8">
        <f t="shared" si="38"/>
        <v>4.2857142857142858E-2</v>
      </c>
      <c r="N38" s="61">
        <f>X25</f>
        <v>13373.96</v>
      </c>
      <c r="O38" s="61">
        <f>Y25</f>
        <v>16182.49</v>
      </c>
      <c r="P38" s="59">
        <f t="shared" si="39"/>
        <v>6.931467670492579E-2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</v>
      </c>
      <c r="C40" s="8">
        <f t="shared" si="34"/>
        <v>1.4285714285714285E-2</v>
      </c>
      <c r="D40" s="13">
        <f t="shared" si="35"/>
        <v>155.25</v>
      </c>
      <c r="E40" s="23">
        <f t="shared" si="36"/>
        <v>187.85</v>
      </c>
      <c r="F40" s="21">
        <f t="shared" si="37"/>
        <v>8.0462042732733403E-4</v>
      </c>
      <c r="G40" s="25"/>
      <c r="J40" s="105" t="s">
        <v>0</v>
      </c>
      <c r="K40" s="106"/>
      <c r="L40" s="83">
        <f>SUM(L34:L39)</f>
        <v>70</v>
      </c>
      <c r="M40" s="17">
        <f>SUM(M34:M39)</f>
        <v>0.99999999999999989</v>
      </c>
      <c r="N40" s="84">
        <f>SUM(N34:N39)</f>
        <v>194014.19</v>
      </c>
      <c r="O40" s="85">
        <f>SUM(O34:O39)</f>
        <v>233464.12000000002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67</v>
      </c>
      <c r="C41" s="8">
        <f t="shared" si="34"/>
        <v>0.95714285714285718</v>
      </c>
      <c r="D41" s="13">
        <f t="shared" si="35"/>
        <v>173859.46</v>
      </c>
      <c r="E41" s="23">
        <f t="shared" si="36"/>
        <v>209076.91</v>
      </c>
      <c r="F41" s="21">
        <f t="shared" si="37"/>
        <v>0.89554193595144305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70</v>
      </c>
      <c r="C46" s="17">
        <f>SUM(C34:C45)</f>
        <v>1</v>
      </c>
      <c r="D46" s="18">
        <f>SUM(D34:D45)</f>
        <v>194014.19</v>
      </c>
      <c r="E46" s="18">
        <f>SUM(E34:E45)</f>
        <v>233464.12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0" zoomScale="80" zoomScaleNormal="80" workbookViewId="0">
      <selection activeCell="D41" sqref="D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10.441406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>
        <v>44168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CONSORCI DEL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2.3255813953488372E-2</v>
      </c>
      <c r="I13" s="4">
        <v>178600</v>
      </c>
      <c r="J13" s="5">
        <v>216106</v>
      </c>
      <c r="K13" s="21">
        <f t="shared" ref="K13:K23" si="3">IF(J13,J13/$J$25,"")</f>
        <v>0.52581538295037056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42</v>
      </c>
      <c r="H20" s="66">
        <f t="shared" si="2"/>
        <v>0.97674418604651159</v>
      </c>
      <c r="I20" s="69">
        <v>163675.68</v>
      </c>
      <c r="J20" s="70">
        <v>194886.16</v>
      </c>
      <c r="K20" s="67">
        <f t="shared" si="3"/>
        <v>0.47418461704962933</v>
      </c>
      <c r="L20" s="68">
        <v>21</v>
      </c>
      <c r="M20" s="66">
        <f t="shared" si="4"/>
        <v>1</v>
      </c>
      <c r="N20" s="69">
        <v>36145.980000000003</v>
      </c>
      <c r="O20" s="70">
        <v>43643.39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43</v>
      </c>
      <c r="H25" s="17">
        <f t="shared" si="22"/>
        <v>1</v>
      </c>
      <c r="I25" s="18">
        <f t="shared" si="22"/>
        <v>342275.68</v>
      </c>
      <c r="J25" s="18">
        <f t="shared" si="22"/>
        <v>410992.16000000003</v>
      </c>
      <c r="K25" s="19">
        <f t="shared" si="22"/>
        <v>0.99999999999999989</v>
      </c>
      <c r="L25" s="16">
        <f t="shared" si="22"/>
        <v>21</v>
      </c>
      <c r="M25" s="17">
        <f t="shared" si="22"/>
        <v>1</v>
      </c>
      <c r="N25" s="18">
        <f t="shared" si="22"/>
        <v>36145.980000000003</v>
      </c>
      <c r="O25" s="18">
        <f t="shared" si="22"/>
        <v>43643.39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60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1.5625E-2</v>
      </c>
      <c r="D34" s="10">
        <f t="shared" ref="D34:D45" si="25">D13+I13+N13+S13+AC13+X13</f>
        <v>178600</v>
      </c>
      <c r="E34" s="11">
        <f t="shared" ref="E34:E45" si="26">E13+J13+O13+T13+AD13+Y13</f>
        <v>216106</v>
      </c>
      <c r="F34" s="21">
        <f t="shared" ref="F34:F43" si="27">IF(E34,E34/$E$46,"")</f>
        <v>0.47533898306016764</v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43</v>
      </c>
      <c r="M35" s="8">
        <f>IF(L35,L35/$L$40,"")</f>
        <v>0.671875</v>
      </c>
      <c r="N35" s="61">
        <f>I25</f>
        <v>342275.68</v>
      </c>
      <c r="O35" s="61">
        <f>J25</f>
        <v>410992.16000000003</v>
      </c>
      <c r="P35" s="59">
        <f>IF(O35,O35/$O$40,"")</f>
        <v>0.90400356945249882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21</v>
      </c>
      <c r="M36" s="8">
        <f>IF(L36,L36/$L$40,"")</f>
        <v>0.328125</v>
      </c>
      <c r="N36" s="61">
        <f>N25</f>
        <v>36145.980000000003</v>
      </c>
      <c r="O36" s="61">
        <f>O25</f>
        <v>43643.39</v>
      </c>
      <c r="P36" s="59">
        <f>IF(O36,O36/$O$40,"")</f>
        <v>9.5996430547501163E-2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3">
        <f>SUM(L34:L39)</f>
        <v>64</v>
      </c>
      <c r="M40" s="17">
        <f>SUM(M34:M39)</f>
        <v>1</v>
      </c>
      <c r="N40" s="84">
        <f>SUM(N34:N39)</f>
        <v>378421.66</v>
      </c>
      <c r="O40" s="85">
        <f>SUM(O34:O39)</f>
        <v>454635.55000000005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63</v>
      </c>
      <c r="C41" s="8">
        <f t="shared" si="24"/>
        <v>0.984375</v>
      </c>
      <c r="D41" s="13">
        <f t="shared" si="25"/>
        <v>199821.66</v>
      </c>
      <c r="E41" s="23">
        <f t="shared" si="26"/>
        <v>238529.55</v>
      </c>
      <c r="F41" s="21">
        <f t="shared" si="27"/>
        <v>0.52466101693983236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64</v>
      </c>
      <c r="C46" s="17">
        <f>SUM(C34:C45)</f>
        <v>1</v>
      </c>
      <c r="D46" s="18">
        <f>SUM(D34:D45)</f>
        <v>378421.66000000003</v>
      </c>
      <c r="E46" s="18">
        <f>SUM(E34:E45)</f>
        <v>454635.55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44307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CONSORCI DEL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0.01</v>
      </c>
      <c r="I13" s="6">
        <v>308870</v>
      </c>
      <c r="J13" s="7">
        <v>373732.7</v>
      </c>
      <c r="K13" s="21">
        <f t="shared" ref="K13:K21" si="3">IF(J13,J13/$J$25,"")</f>
        <v>0.51399567390214451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16</v>
      </c>
      <c r="C20" s="66">
        <f t="shared" si="0"/>
        <v>1</v>
      </c>
      <c r="D20" s="6">
        <v>97650.57</v>
      </c>
      <c r="E20" s="7">
        <v>118157.19</v>
      </c>
      <c r="F20" s="21">
        <f t="shared" si="1"/>
        <v>1</v>
      </c>
      <c r="G20" s="68">
        <v>99</v>
      </c>
      <c r="H20" s="66">
        <f t="shared" si="2"/>
        <v>0.99</v>
      </c>
      <c r="I20" s="69">
        <v>295175.08</v>
      </c>
      <c r="J20" s="70">
        <v>353379.84000000003</v>
      </c>
      <c r="K20" s="67">
        <f t="shared" si="3"/>
        <v>0.48600432609785549</v>
      </c>
      <c r="L20" s="68">
        <v>78</v>
      </c>
      <c r="M20" s="66">
        <f>IF(L20,L20/$L$25,"")</f>
        <v>1</v>
      </c>
      <c r="N20" s="69">
        <v>239714.22</v>
      </c>
      <c r="O20" s="70">
        <v>289131.62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102"/>
      <c r="J21" s="102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16</v>
      </c>
      <c r="C25" s="17">
        <f t="shared" si="30"/>
        <v>1</v>
      </c>
      <c r="D25" s="18">
        <f t="shared" si="30"/>
        <v>97650.57</v>
      </c>
      <c r="E25" s="18">
        <f t="shared" si="30"/>
        <v>118157.19</v>
      </c>
      <c r="F25" s="19">
        <f t="shared" si="30"/>
        <v>1</v>
      </c>
      <c r="G25" s="16">
        <f t="shared" si="30"/>
        <v>100</v>
      </c>
      <c r="H25" s="17">
        <f t="shared" si="30"/>
        <v>1</v>
      </c>
      <c r="I25" s="18">
        <f t="shared" si="30"/>
        <v>604045.08000000007</v>
      </c>
      <c r="J25" s="18">
        <f t="shared" si="30"/>
        <v>727112.54</v>
      </c>
      <c r="K25" s="19">
        <f t="shared" si="30"/>
        <v>1</v>
      </c>
      <c r="L25" s="16">
        <f t="shared" si="30"/>
        <v>78</v>
      </c>
      <c r="M25" s="17">
        <f t="shared" si="30"/>
        <v>1</v>
      </c>
      <c r="N25" s="18">
        <f t="shared" si="30"/>
        <v>239714.22</v>
      </c>
      <c r="O25" s="18">
        <f t="shared" si="30"/>
        <v>289131.62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59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5.1546391752577319E-3</v>
      </c>
      <c r="D34" s="10">
        <f t="shared" ref="D34:D42" si="33">D13+I13+N13+S13+AC13+X13</f>
        <v>308870</v>
      </c>
      <c r="E34" s="11">
        <f t="shared" ref="E34:E42" si="34">E13+J13+O13+T13+AD13+Y13</f>
        <v>373732.7</v>
      </c>
      <c r="F34" s="21">
        <f t="shared" ref="F34:F42" si="35">IF(E34,E34/$E$46,"")</f>
        <v>0.32945368056905078</v>
      </c>
      <c r="J34" s="107" t="s">
        <v>3</v>
      </c>
      <c r="K34" s="108"/>
      <c r="L34" s="57">
        <f>B25</f>
        <v>16</v>
      </c>
      <c r="M34" s="8">
        <f t="shared" ref="M34:M39" si="36">IF(L34,L34/$L$40,"")</f>
        <v>8.247422680412371E-2</v>
      </c>
      <c r="N34" s="58">
        <f>D25</f>
        <v>97650.57</v>
      </c>
      <c r="O34" s="58">
        <f>E25</f>
        <v>118157.19</v>
      </c>
      <c r="P34" s="59">
        <f t="shared" ref="P34:P39" si="37">IF(O34,O34/$O$40,"")</f>
        <v>0.10415818881033595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100</v>
      </c>
      <c r="M35" s="8">
        <f t="shared" si="36"/>
        <v>0.51546391752577314</v>
      </c>
      <c r="N35" s="61">
        <f>I25</f>
        <v>604045.08000000007</v>
      </c>
      <c r="O35" s="61">
        <f>J25</f>
        <v>727112.54</v>
      </c>
      <c r="P35" s="59">
        <f t="shared" si="37"/>
        <v>0.64096586274337564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78</v>
      </c>
      <c r="M36" s="8">
        <f t="shared" si="36"/>
        <v>0.40206185567010311</v>
      </c>
      <c r="N36" s="61">
        <f>N25</f>
        <v>239714.22</v>
      </c>
      <c r="O36" s="61">
        <f>O25</f>
        <v>289131.62</v>
      </c>
      <c r="P36" s="59">
        <f t="shared" si="37"/>
        <v>0.25487594844628841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3">
        <f>SUM(L34:L39)</f>
        <v>194</v>
      </c>
      <c r="M40" s="17">
        <f>SUM(M34:M39)</f>
        <v>1</v>
      </c>
      <c r="N40" s="84">
        <f>SUM(N34:N39)</f>
        <v>941409.87000000011</v>
      </c>
      <c r="O40" s="85">
        <f>SUM(O34:O39)</f>
        <v>1134401.3500000001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193</v>
      </c>
      <c r="C41" s="8">
        <f t="shared" si="32"/>
        <v>0.99484536082474229</v>
      </c>
      <c r="D41" s="13">
        <f t="shared" si="33"/>
        <v>632539.87</v>
      </c>
      <c r="E41" s="23">
        <f t="shared" si="34"/>
        <v>760668.65</v>
      </c>
      <c r="F41" s="21">
        <f t="shared" si="35"/>
        <v>0.67054631943094911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194</v>
      </c>
      <c r="C46" s="17">
        <f>SUM(C34:C45)</f>
        <v>1</v>
      </c>
      <c r="D46" s="18">
        <f>SUM(D34:D45)</f>
        <v>941409.87</v>
      </c>
      <c r="E46" s="18">
        <f>SUM(E34:E45)</f>
        <v>1134401.3500000001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0" zoomScaleNormal="80" workbookViewId="0">
      <selection activeCell="B9" sqref="B9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CONSORCI DEL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4</v>
      </c>
      <c r="H13" s="20">
        <f t="shared" ref="H13:H24" si="2">IF(G13,G13/$G$25,"")</f>
        <v>1.3468013468013467E-2</v>
      </c>
      <c r="I13" s="10">
        <f>'CONTRACTACIO 1r TR 2020'!I13+'CONTRACTACIO 2n TR 2020'!I13+'CONTRACTACIO 3r TR 2020'!I13+'CONTRACTACIO 4t TR 2020'!I13</f>
        <v>905000.06</v>
      </c>
      <c r="J13" s="10">
        <f>'CONTRACTACIO 1r TR 2020'!J13+'CONTRACTACIO 2n TR 2020'!J13+'CONTRACTACIO 3r TR 2020'!J13+'CONTRACTACIO 4t TR 2020'!J13</f>
        <v>1095050.07</v>
      </c>
      <c r="K13" s="21">
        <f t="shared" ref="K13:K24" si="3">IF(J13,J13/$J$25,"")</f>
        <v>0.47547234563048035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6.7340067340067337E-3</v>
      </c>
      <c r="I15" s="13">
        <f>'CONTRACTACIO 1r TR 2020'!I15+'CONTRACTACIO 2n TR 2020'!I15+'CONTRACTACIO 3r TR 2020'!I15+'CONTRACTACIO 4t TR 2020'!I15</f>
        <v>19999.48</v>
      </c>
      <c r="J15" s="13">
        <f>'CONTRACTACIO 1r TR 2020'!J15+'CONTRACTACIO 2n TR 2020'!J15+'CONTRACTACIO 3r TR 2020'!J15+'CONTRACTACIO 4t TR 2020'!J15</f>
        <v>24199.360000000001</v>
      </c>
      <c r="K15" s="21">
        <f t="shared" si="3"/>
        <v>1.05073975858989E-2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9</v>
      </c>
      <c r="H19" s="20">
        <f t="shared" si="2"/>
        <v>3.0303030303030304E-2</v>
      </c>
      <c r="I19" s="13">
        <f>'CONTRACTACIO 1r TR 2020'!I19+'CONTRACTACIO 2n TR 2020'!I19+'CONTRACTACIO 3r TR 2020'!I19+'CONTRACTACIO 4t TR 2020'!I19</f>
        <v>23297.01</v>
      </c>
      <c r="J19" s="13">
        <f>'CONTRACTACIO 1r TR 2020'!J19+'CONTRACTACIO 2n TR 2020'!J19+'CONTRACTACIO 3r TR 2020'!J19+'CONTRACTACIO 4t TR 2020'!J19</f>
        <v>26764.42</v>
      </c>
      <c r="K19" s="21">
        <f t="shared" si="3"/>
        <v>1.1621150398026402E-2</v>
      </c>
      <c r="L19" s="9">
        <f>'CONTRACTACIO 1r TR 2020'!L19+'CONTRACTACIO 2n TR 2020'!L19+'CONTRACTACIO 3r TR 2020'!L19+'CONTRACTACIO 4t TR 2020'!L19</f>
        <v>2</v>
      </c>
      <c r="M19" s="20">
        <f t="shared" si="4"/>
        <v>1.1235955056179775E-2</v>
      </c>
      <c r="N19" s="13">
        <f>'CONTRACTACIO 1r TR 2020'!N19+'CONTRACTACIO 2n TR 2020'!N19+'CONTRACTACIO 3r TR 2020'!N19+'CONTRACTACIO 4t TR 2020'!N19</f>
        <v>672.75</v>
      </c>
      <c r="O19" s="13">
        <f>'CONTRACTACIO 1r TR 2020'!O19+'CONTRACTACIO 2n TR 2020'!O19+'CONTRACTACIO 3r TR 2020'!O19+'CONTRACTACIO 4t TR 2020'!O19</f>
        <v>814.03</v>
      </c>
      <c r="P19" s="21">
        <f t="shared" si="5"/>
        <v>1.7074601765322904E-3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20</v>
      </c>
      <c r="C20" s="20">
        <f t="shared" si="0"/>
        <v>1</v>
      </c>
      <c r="D20" s="13">
        <f>'CONTRACTACIO 1r TR 2020'!D20+'CONTRACTACIO 2n TR 2020'!D20+'CONTRACTACIO 3r TR 2020'!D20+'CONTRACTACIO 4t TR 2020'!D20</f>
        <v>108790.57</v>
      </c>
      <c r="E20" s="13">
        <f>'CONTRACTACIO 1r TR 2020'!E20+'CONTRACTACIO 2n TR 2020'!E20+'CONTRACTACIO 3r TR 2020'!E20+'CONTRACTACIO 4t TR 2020'!E20</f>
        <v>131636.59</v>
      </c>
      <c r="F20" s="21">
        <f t="shared" si="1"/>
        <v>1</v>
      </c>
      <c r="G20" s="9">
        <f>'CONTRACTACIO 1r TR 2020'!G20+'CONTRACTACIO 2n TR 2020'!G20+'CONTRACTACIO 3r TR 2020'!G20+'CONTRACTACIO 4t TR 2020'!G20</f>
        <v>282</v>
      </c>
      <c r="H20" s="20">
        <f t="shared" si="2"/>
        <v>0.9494949494949495</v>
      </c>
      <c r="I20" s="13">
        <f>'CONTRACTACIO 1r TR 2020'!I20+'CONTRACTACIO 2n TR 2020'!I20+'CONTRACTACIO 3r TR 2020'!I20+'CONTRACTACIO 4t TR 2020'!I20</f>
        <v>968187.21</v>
      </c>
      <c r="J20" s="13">
        <f>'CONTRACTACIO 1r TR 2020'!J20+'CONTRACTACIO 2n TR 2020'!J20+'CONTRACTACIO 3r TR 2020'!J20+'CONTRACTACIO 4t TR 2020'!J20</f>
        <v>1157064.51</v>
      </c>
      <c r="K20" s="21">
        <f t="shared" si="3"/>
        <v>0.50239910638559426</v>
      </c>
      <c r="L20" s="9">
        <f>'CONTRACTACIO 1r TR 2020'!L20+'CONTRACTACIO 2n TR 2020'!L20+'CONTRACTACIO 3r TR 2020'!L20+'CONTRACTACIO 4t TR 2020'!L20</f>
        <v>176</v>
      </c>
      <c r="M20" s="20">
        <f t="shared" si="4"/>
        <v>0.9887640449438202</v>
      </c>
      <c r="N20" s="13">
        <f>'CONTRACTACIO 1r TR 2020'!N20+'CONTRACTACIO 2n TR 2020'!N20+'CONTRACTACIO 3r TR 2020'!N20+'CONTRACTACIO 4t TR 2020'!N20</f>
        <v>398849.69</v>
      </c>
      <c r="O20" s="13">
        <f>'CONTRACTACIO 1r TR 2020'!O20+'CONTRACTACIO 2n TR 2020'!O20+'CONTRACTACIO 3r TR 2020'!O20+'CONTRACTACIO 4t TR 2020'!O20</f>
        <v>475935.01</v>
      </c>
      <c r="P20" s="21">
        <f t="shared" si="5"/>
        <v>0.99829253982346766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6</v>
      </c>
      <c r="AB20" s="20">
        <f t="shared" si="10"/>
        <v>1</v>
      </c>
      <c r="AC20" s="13">
        <f>'CONTRACTACIO 1r TR 2020'!X20+'CONTRACTACIO 2n TR 2020'!X20+'CONTRACTACIO 3r TR 2020'!X20+'CONTRACTACIO 4t TR 2020'!X20</f>
        <v>19230.8</v>
      </c>
      <c r="AD20" s="13">
        <f>'CONTRACTACIO 1r TR 2020'!Y20+'CONTRACTACIO 2n TR 2020'!Y20+'CONTRACTACIO 3r TR 2020'!Y20+'CONTRACTACIO 4t TR 2020'!Y20</f>
        <v>23269.27</v>
      </c>
      <c r="AE20" s="21">
        <f t="shared" si="11"/>
        <v>1</v>
      </c>
    </row>
    <row r="21" spans="1:31" s="42" customFormat="1" ht="39.9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20</v>
      </c>
      <c r="C25" s="17">
        <f t="shared" si="12"/>
        <v>1</v>
      </c>
      <c r="D25" s="18">
        <f t="shared" si="12"/>
        <v>108790.57</v>
      </c>
      <c r="E25" s="18">
        <f t="shared" si="12"/>
        <v>131636.59</v>
      </c>
      <c r="F25" s="19">
        <f t="shared" si="12"/>
        <v>1</v>
      </c>
      <c r="G25" s="16">
        <f t="shared" si="12"/>
        <v>297</v>
      </c>
      <c r="H25" s="17">
        <f t="shared" si="12"/>
        <v>1</v>
      </c>
      <c r="I25" s="18">
        <f t="shared" si="12"/>
        <v>1916483.76</v>
      </c>
      <c r="J25" s="18">
        <f t="shared" si="12"/>
        <v>2303078.3600000003</v>
      </c>
      <c r="K25" s="19">
        <f t="shared" si="12"/>
        <v>1</v>
      </c>
      <c r="L25" s="16">
        <f t="shared" si="12"/>
        <v>178</v>
      </c>
      <c r="M25" s="17">
        <f t="shared" si="12"/>
        <v>1</v>
      </c>
      <c r="N25" s="18">
        <f t="shared" si="12"/>
        <v>399522.44</v>
      </c>
      <c r="O25" s="18">
        <f t="shared" si="12"/>
        <v>476749.04000000004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6</v>
      </c>
      <c r="AB25" s="17">
        <f t="shared" si="12"/>
        <v>1</v>
      </c>
      <c r="AC25" s="18">
        <f t="shared" si="12"/>
        <v>19230.8</v>
      </c>
      <c r="AD25" s="18">
        <f t="shared" si="12"/>
        <v>23269.27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50" t="s">
        <v>58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4</v>
      </c>
      <c r="C34" s="8">
        <f t="shared" ref="C34:C40" si="14">IF(B34,B34/$B$46,"")</f>
        <v>7.9840319361277438E-3</v>
      </c>
      <c r="D34" s="10">
        <f t="shared" ref="D34:D43" si="15">D13+I13+N13+S13+X13+AC13</f>
        <v>905000.06</v>
      </c>
      <c r="E34" s="11">
        <f t="shared" ref="E34:E43" si="16">E13+J13+O13+T13+Y13+AD13</f>
        <v>1095050.07</v>
      </c>
      <c r="F34" s="21">
        <f t="shared" ref="F34:F40" si="17">IF(E34,E34/$E$46,"")</f>
        <v>0.37313444629717385</v>
      </c>
      <c r="J34" s="107" t="s">
        <v>3</v>
      </c>
      <c r="K34" s="108"/>
      <c r="L34" s="57">
        <f>B25</f>
        <v>20</v>
      </c>
      <c r="M34" s="8">
        <f t="shared" ref="M34:M39" si="18">IF(L34,L34/$L$40,"")</f>
        <v>3.9920159680638723E-2</v>
      </c>
      <c r="N34" s="58">
        <f>D25</f>
        <v>108790.57</v>
      </c>
      <c r="O34" s="58">
        <f>E25</f>
        <v>131636.59</v>
      </c>
      <c r="P34" s="59">
        <f t="shared" ref="P34:P39" si="19">IF(O34,O34/$O$40,"")</f>
        <v>4.4854703422007078E-2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297</v>
      </c>
      <c r="M35" s="8">
        <f t="shared" si="18"/>
        <v>0.59281437125748504</v>
      </c>
      <c r="N35" s="61">
        <f>I25</f>
        <v>1916483.76</v>
      </c>
      <c r="O35" s="61">
        <f>J25</f>
        <v>2303078.3600000003</v>
      </c>
      <c r="P35" s="59">
        <f t="shared" si="19"/>
        <v>0.78476582229486846</v>
      </c>
    </row>
    <row r="36" spans="1:33" s="25" customFormat="1" ht="30" customHeight="1" x14ac:dyDescent="0.3">
      <c r="A36" s="43" t="s">
        <v>19</v>
      </c>
      <c r="B36" s="12">
        <f t="shared" si="13"/>
        <v>2</v>
      </c>
      <c r="C36" s="8">
        <f t="shared" si="14"/>
        <v>3.9920159680638719E-3</v>
      </c>
      <c r="D36" s="13">
        <f t="shared" si="15"/>
        <v>19999.48</v>
      </c>
      <c r="E36" s="14">
        <f t="shared" si="16"/>
        <v>24199.360000000001</v>
      </c>
      <c r="F36" s="21">
        <f t="shared" si="17"/>
        <v>8.245846506677066E-3</v>
      </c>
      <c r="J36" s="103" t="s">
        <v>2</v>
      </c>
      <c r="K36" s="104"/>
      <c r="L36" s="60">
        <f>L25</f>
        <v>178</v>
      </c>
      <c r="M36" s="8">
        <f t="shared" si="18"/>
        <v>0.35528942115768464</v>
      </c>
      <c r="N36" s="61">
        <f>N25</f>
        <v>399522.44</v>
      </c>
      <c r="O36" s="61">
        <f>O25</f>
        <v>476749.04000000004</v>
      </c>
      <c r="P36" s="59">
        <f t="shared" si="19"/>
        <v>0.16245055266113009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6</v>
      </c>
      <c r="M38" s="8">
        <f t="shared" si="18"/>
        <v>1.1976047904191617E-2</v>
      </c>
      <c r="N38" s="61">
        <f>AC25</f>
        <v>19230.8</v>
      </c>
      <c r="O38" s="61">
        <f>AD25</f>
        <v>23269.27</v>
      </c>
      <c r="P38" s="59">
        <f t="shared" si="19"/>
        <v>7.9289216219943608E-3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11</v>
      </c>
      <c r="C40" s="8">
        <f t="shared" si="14"/>
        <v>2.1956087824351298E-2</v>
      </c>
      <c r="D40" s="13">
        <f t="shared" si="15"/>
        <v>23969.759999999998</v>
      </c>
      <c r="E40" s="23">
        <f t="shared" si="16"/>
        <v>27578.449999999997</v>
      </c>
      <c r="F40" s="21">
        <f t="shared" si="17"/>
        <v>9.3972594974440684E-3</v>
      </c>
      <c r="G40" s="25"/>
      <c r="H40" s="25"/>
      <c r="I40" s="25"/>
      <c r="J40" s="105" t="s">
        <v>0</v>
      </c>
      <c r="K40" s="106"/>
      <c r="L40" s="83">
        <f>SUM(L34:L39)</f>
        <v>501</v>
      </c>
      <c r="M40" s="17">
        <f>SUM(M34:M39)</f>
        <v>1.0000000000000002</v>
      </c>
      <c r="N40" s="84">
        <f>SUM(N34:N39)</f>
        <v>2444027.5699999998</v>
      </c>
      <c r="O40" s="85">
        <f>SUM(O34:O39)</f>
        <v>2934733.2600000002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484</v>
      </c>
      <c r="C41" s="8">
        <f>IF(B41,B41/$B$46,"")</f>
        <v>0.96606786427145708</v>
      </c>
      <c r="D41" s="13">
        <f t="shared" si="15"/>
        <v>1495058.27</v>
      </c>
      <c r="E41" s="23">
        <f t="shared" si="16"/>
        <v>1787905.3800000001</v>
      </c>
      <c r="F41" s="21">
        <f>IF(E41,E41/$E$46,"")</f>
        <v>0.60922244769870504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501</v>
      </c>
      <c r="C46" s="17">
        <f>SUM(C34:C45)</f>
        <v>1</v>
      </c>
      <c r="D46" s="18">
        <f>SUM(D34:D45)</f>
        <v>2444027.5700000003</v>
      </c>
      <c r="E46" s="18">
        <f>SUM(E34:E45)</f>
        <v>2934733.2600000002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2021-11-05T14:11:47Z</dcterms:modified>
</cp:coreProperties>
</file>