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18" yWindow="-118" windowWidth="20618" windowHeight="11638" tabRatio="700" activeTab="3"/>
  </bookViews>
  <sheets>
    <sheet name="1T" sheetId="1" r:id="rId1"/>
    <sheet name="2T" sheetId="4" r:id="rId2"/>
    <sheet name="3T" sheetId="5" r:id="rId3"/>
    <sheet name="4T" sheetId="6" r:id="rId4"/>
    <sheet name="2020 - CONTRACTACIÓ ANUAL" sheetId="7" r:id="rId5"/>
  </sheets>
  <definedNames>
    <definedName name="_xlnm.Print_Area" localSheetId="0">'1T'!$A$1:$AE$46</definedName>
    <definedName name="_xlnm.Print_Area" localSheetId="4">'2020 - CONTRACTACIÓ ANUAL'!$A$1:$AE$49</definedName>
    <definedName name="_xlnm.Print_Area" localSheetId="1">'2T'!$A$1:$AE$46</definedName>
    <definedName name="_xlnm.Print_Area" localSheetId="2">'3T'!$A$1:$AE$46</definedName>
    <definedName name="_xlnm.Print_Area" localSheetId="3">'4T'!$A$1:$AE$46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J20" i="6"/>
  <c r="I20" i="6" s="1"/>
  <c r="J13" i="6"/>
  <c r="I19" i="6"/>
  <c r="J19" i="6"/>
  <c r="I13" i="6" l="1"/>
  <c r="X18" i="6"/>
  <c r="X20" i="6"/>
  <c r="D20" i="6"/>
  <c r="N20" i="6"/>
  <c r="I21" i="6"/>
  <c r="O21" i="6"/>
  <c r="N21" i="6"/>
  <c r="X18" i="5" l="1"/>
  <c r="I19" i="5"/>
  <c r="X20" i="5"/>
  <c r="N20" i="5"/>
  <c r="I20" i="5"/>
  <c r="N21" i="5"/>
  <c r="I21" i="5"/>
  <c r="X20" i="1" l="1"/>
  <c r="X18" i="1"/>
  <c r="N21" i="1"/>
  <c r="N20" i="1"/>
  <c r="N19" i="1"/>
  <c r="I21" i="1"/>
  <c r="I20" i="1"/>
  <c r="I19" i="1"/>
  <c r="I18" i="1"/>
  <c r="X20" i="4"/>
  <c r="N21" i="4"/>
  <c r="N20" i="4"/>
  <c r="I21" i="4"/>
  <c r="I20" i="4"/>
  <c r="I19" i="4"/>
  <c r="I13" i="4"/>
  <c r="D20" i="4"/>
  <c r="J13" i="1" l="1"/>
  <c r="I13" i="1" s="1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K23" i="7" s="1"/>
  <c r="I23" i="7"/>
  <c r="G23" i="7"/>
  <c r="H23" i="7" s="1"/>
  <c r="E23" i="7"/>
  <c r="D23" i="7"/>
  <c r="B23" i="7"/>
  <c r="E44" i="7" l="1"/>
  <c r="F44" i="7" s="1"/>
  <c r="D44" i="7"/>
  <c r="B44" i="7"/>
  <c r="C44" i="7" s="1"/>
  <c r="B8" i="7"/>
  <c r="B8" i="6"/>
  <c r="B8" i="5"/>
  <c r="B8" i="4"/>
  <c r="AD22" i="7" l="1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 l="1"/>
  <c r="D43" i="7"/>
  <c r="E43" i="7"/>
  <c r="C13" i="4"/>
  <c r="B25" i="1"/>
  <c r="B16" i="7"/>
  <c r="C16" i="7" s="1"/>
  <c r="D16" i="7"/>
  <c r="J24" i="7"/>
  <c r="E24" i="7"/>
  <c r="O24" i="7"/>
  <c r="P24" i="7" s="1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E21" i="7"/>
  <c r="J21" i="7"/>
  <c r="O21" i="7"/>
  <c r="AD21" i="7"/>
  <c r="T21" i="7"/>
  <c r="U21" i="7" s="1"/>
  <c r="Y21" i="7"/>
  <c r="J14" i="7"/>
  <c r="O14" i="7"/>
  <c r="E14" i="7"/>
  <c r="T14" i="7"/>
  <c r="U14" i="7" s="1"/>
  <c r="Y14" i="7"/>
  <c r="AD14" i="7"/>
  <c r="AE14" i="7" s="1"/>
  <c r="J15" i="7"/>
  <c r="O15" i="7"/>
  <c r="E15" i="7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AD16" i="7"/>
  <c r="J17" i="7"/>
  <c r="K17" i="7" s="1"/>
  <c r="O17" i="7"/>
  <c r="E17" i="7"/>
  <c r="F17" i="7" s="1"/>
  <c r="T17" i="7"/>
  <c r="U17" i="7" s="1"/>
  <c r="Y17" i="7"/>
  <c r="Z17" i="7" s="1"/>
  <c r="AD17" i="7"/>
  <c r="J18" i="7"/>
  <c r="O18" i="7"/>
  <c r="AD18" i="7"/>
  <c r="E18" i="7"/>
  <c r="T18" i="7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L21" i="7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C19" i="7" s="1"/>
  <c r="Q19" i="7"/>
  <c r="R19" i="7" s="1"/>
  <c r="V19" i="7"/>
  <c r="W19" i="7" s="1"/>
  <c r="U18" i="7"/>
  <c r="R15" i="7"/>
  <c r="J25" i="6"/>
  <c r="K20" i="6" s="1"/>
  <c r="E25" i="6"/>
  <c r="F20" i="6" s="1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 s="1"/>
  <c r="B25" i="6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4" i="6"/>
  <c r="M14" i="6"/>
  <c r="M15" i="6"/>
  <c r="M16" i="6"/>
  <c r="M19" i="6"/>
  <c r="M24" i="6"/>
  <c r="K16" i="6"/>
  <c r="K17" i="6"/>
  <c r="H16" i="6"/>
  <c r="H17" i="6"/>
  <c r="F15" i="6"/>
  <c r="F16" i="6"/>
  <c r="F17" i="6"/>
  <c r="F18" i="6"/>
  <c r="F19" i="6"/>
  <c r="F21" i="6"/>
  <c r="F24" i="6"/>
  <c r="C14" i="6"/>
  <c r="C15" i="6"/>
  <c r="C16" i="6"/>
  <c r="C17" i="6"/>
  <c r="C18" i="6"/>
  <c r="C19" i="6"/>
  <c r="C21" i="6"/>
  <c r="C24" i="6"/>
  <c r="AD25" i="5"/>
  <c r="O39" i="5" s="1"/>
  <c r="AC25" i="5"/>
  <c r="N39" i="5" s="1"/>
  <c r="AA25" i="5"/>
  <c r="L39" i="5" s="1"/>
  <c r="E25" i="5"/>
  <c r="O34" i="5" s="1"/>
  <c r="J25" i="5"/>
  <c r="O25" i="5"/>
  <c r="O36" i="5" s="1"/>
  <c r="T25" i="5"/>
  <c r="O37" i="5" s="1"/>
  <c r="Y25" i="5"/>
  <c r="Z18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H21" i="5" s="1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Z20" i="4" s="1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 s="1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 s="1"/>
  <c r="R14" i="4"/>
  <c r="R15" i="4"/>
  <c r="R16" i="4"/>
  <c r="R17" i="4"/>
  <c r="R18" i="4"/>
  <c r="R19" i="4"/>
  <c r="R20" i="4"/>
  <c r="R21" i="4"/>
  <c r="R24" i="4"/>
  <c r="O25" i="4"/>
  <c r="P19" i="4" s="1"/>
  <c r="P17" i="4"/>
  <c r="P24" i="4"/>
  <c r="N25" i="4"/>
  <c r="N36" i="4" s="1"/>
  <c r="L25" i="4"/>
  <c r="M19" i="4" s="1"/>
  <c r="M15" i="4"/>
  <c r="M16" i="4"/>
  <c r="M17" i="4"/>
  <c r="M18" i="4"/>
  <c r="M24" i="4"/>
  <c r="J25" i="4"/>
  <c r="K16" i="4"/>
  <c r="K17" i="4"/>
  <c r="I25" i="4"/>
  <c r="N35" i="4" s="1"/>
  <c r="G25" i="4"/>
  <c r="H21" i="4" s="1"/>
  <c r="H16" i="4"/>
  <c r="H17" i="4"/>
  <c r="E25" i="4"/>
  <c r="F18" i="4" s="1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D34" i="4"/>
  <c r="D35" i="4"/>
  <c r="D36" i="4"/>
  <c r="D37" i="4"/>
  <c r="D38" i="4"/>
  <c r="D39" i="4"/>
  <c r="D40" i="4"/>
  <c r="D41" i="4"/>
  <c r="D42" i="4"/>
  <c r="J25" i="1"/>
  <c r="K22" i="1" s="1"/>
  <c r="O25" i="1"/>
  <c r="O36" i="1" s="1"/>
  <c r="E25" i="1"/>
  <c r="Y25" i="1"/>
  <c r="O38" i="1" s="1"/>
  <c r="I25" i="1"/>
  <c r="N35" i="1" s="1"/>
  <c r="N25" i="1"/>
  <c r="N36" i="1" s="1"/>
  <c r="D25" i="1"/>
  <c r="N34" i="1" s="1"/>
  <c r="X25" i="1"/>
  <c r="N38" i="1" s="1"/>
  <c r="G25" i="1"/>
  <c r="H22" i="1" s="1"/>
  <c r="L25" i="1"/>
  <c r="M20" i="1" s="1"/>
  <c r="V25" i="1"/>
  <c r="L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19" i="1"/>
  <c r="Z17" i="1"/>
  <c r="Z16" i="1"/>
  <c r="Z15" i="1"/>
  <c r="Z14" i="1"/>
  <c r="W24" i="1"/>
  <c r="W21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18" i="1"/>
  <c r="P17" i="1"/>
  <c r="P15" i="1"/>
  <c r="P14" i="1"/>
  <c r="M24" i="1"/>
  <c r="M18" i="1"/>
  <c r="M17" i="1"/>
  <c r="M16" i="1"/>
  <c r="M15" i="1"/>
  <c r="M14" i="1"/>
  <c r="K24" i="1"/>
  <c r="K17" i="1"/>
  <c r="K16" i="1"/>
  <c r="K15" i="1"/>
  <c r="K14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 s="1"/>
  <c r="B39" i="1"/>
  <c r="B40" i="1"/>
  <c r="AE13" i="1"/>
  <c r="AD25" i="1"/>
  <c r="AE16" i="1" s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S25" i="1"/>
  <c r="N37" i="1" s="1"/>
  <c r="R13" i="1"/>
  <c r="P13" i="1"/>
  <c r="M13" i="1"/>
  <c r="F14" i="1"/>
  <c r="F15" i="1"/>
  <c r="F16" i="1"/>
  <c r="F17" i="1"/>
  <c r="F18" i="1"/>
  <c r="F19" i="1"/>
  <c r="F21" i="1"/>
  <c r="K18" i="1" l="1"/>
  <c r="P21" i="6"/>
  <c r="P20" i="6"/>
  <c r="M20" i="6"/>
  <c r="W20" i="6"/>
  <c r="M21" i="6"/>
  <c r="H21" i="6"/>
  <c r="H19" i="5"/>
  <c r="M21" i="4"/>
  <c r="Z18" i="1"/>
  <c r="Z20" i="1"/>
  <c r="P21" i="1"/>
  <c r="M19" i="1"/>
  <c r="P20" i="1"/>
  <c r="P19" i="1"/>
  <c r="K13" i="1"/>
  <c r="K20" i="1"/>
  <c r="K19" i="1"/>
  <c r="H19" i="1"/>
  <c r="M21" i="1"/>
  <c r="H21" i="1"/>
  <c r="W20" i="1"/>
  <c r="W25" i="1" s="1"/>
  <c r="O37" i="4"/>
  <c r="P16" i="1"/>
  <c r="P25" i="1" s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O35" i="1"/>
  <c r="D46" i="1"/>
  <c r="E46" i="1"/>
  <c r="F45" i="1" s="1"/>
  <c r="H20" i="6"/>
  <c r="H19" i="6"/>
  <c r="M18" i="6"/>
  <c r="M13" i="6"/>
  <c r="P19" i="6"/>
  <c r="P14" i="6"/>
  <c r="Z21" i="6"/>
  <c r="L35" i="6"/>
  <c r="H22" i="6"/>
  <c r="O35" i="6"/>
  <c r="K22" i="6"/>
  <c r="AB25" i="6"/>
  <c r="AE25" i="6"/>
  <c r="M13" i="5"/>
  <c r="M25" i="5" s="1"/>
  <c r="AB25" i="5"/>
  <c r="L35" i="5"/>
  <c r="L40" i="5" s="1"/>
  <c r="M39" i="5" s="1"/>
  <c r="H22" i="5"/>
  <c r="O38" i="5"/>
  <c r="O35" i="5"/>
  <c r="K22" i="5"/>
  <c r="U25" i="5"/>
  <c r="M14" i="4"/>
  <c r="P21" i="4"/>
  <c r="AE25" i="4"/>
  <c r="H19" i="4"/>
  <c r="H22" i="4"/>
  <c r="K13" i="4"/>
  <c r="K22" i="4"/>
  <c r="Z21" i="4"/>
  <c r="U25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N40" i="1"/>
  <c r="L35" i="1"/>
  <c r="U25" i="1"/>
  <c r="B46" i="1"/>
  <c r="C42" i="1" s="1"/>
  <c r="X25" i="7"/>
  <c r="N39" i="7" s="1"/>
  <c r="Z18" i="6"/>
  <c r="C20" i="6"/>
  <c r="C13" i="6"/>
  <c r="F14" i="6"/>
  <c r="K15" i="6"/>
  <c r="R16" i="6"/>
  <c r="R25" i="6" s="1"/>
  <c r="U16" i="6"/>
  <c r="U13" i="6"/>
  <c r="H18" i="6"/>
  <c r="H13" i="6"/>
  <c r="H24" i="6"/>
  <c r="H14" i="6"/>
  <c r="D35" i="7"/>
  <c r="K19" i="6"/>
  <c r="K14" i="6"/>
  <c r="K18" i="6"/>
  <c r="K21" i="6"/>
  <c r="K13" i="6"/>
  <c r="T25" i="7"/>
  <c r="O37" i="7" s="1"/>
  <c r="F13" i="6"/>
  <c r="W19" i="6"/>
  <c r="W18" i="6"/>
  <c r="K24" i="6"/>
  <c r="E46" i="6"/>
  <c r="F43" i="6" s="1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R25" i="5" s="1"/>
  <c r="H13" i="5"/>
  <c r="H20" i="5"/>
  <c r="K19" i="5"/>
  <c r="K20" i="5"/>
  <c r="C14" i="5"/>
  <c r="C13" i="5"/>
  <c r="E25" i="7"/>
  <c r="F23" i="7" s="1"/>
  <c r="B46" i="5"/>
  <c r="C42" i="5" s="1"/>
  <c r="D46" i="5"/>
  <c r="E46" i="5"/>
  <c r="F43" i="5" s="1"/>
  <c r="AE21" i="5"/>
  <c r="AE20" i="5"/>
  <c r="C20" i="5"/>
  <c r="F21" i="5"/>
  <c r="F20" i="5"/>
  <c r="P21" i="5"/>
  <c r="N40" i="5"/>
  <c r="E42" i="7"/>
  <c r="N40" i="6"/>
  <c r="B46" i="6"/>
  <c r="C43" i="6" s="1"/>
  <c r="B36" i="7"/>
  <c r="S25" i="7"/>
  <c r="N37" i="7" s="1"/>
  <c r="V25" i="7"/>
  <c r="D39" i="7"/>
  <c r="Y25" i="7"/>
  <c r="Z20" i="7" s="1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O38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C42" i="4" s="1"/>
  <c r="O36" i="4"/>
  <c r="P20" i="4"/>
  <c r="N40" i="4"/>
  <c r="D46" i="4"/>
  <c r="L36" i="4"/>
  <c r="O25" i="7"/>
  <c r="P18" i="7" s="1"/>
  <c r="L35" i="4"/>
  <c r="E46" i="4"/>
  <c r="F43" i="4" s="1"/>
  <c r="J25" i="7"/>
  <c r="K22" i="7" s="1"/>
  <c r="Z14" i="7"/>
  <c r="B40" i="7"/>
  <c r="Q25" i="7"/>
  <c r="B25" i="7"/>
  <c r="C24" i="7" s="1"/>
  <c r="B35" i="7"/>
  <c r="B37" i="7"/>
  <c r="AC25" i="7"/>
  <c r="N38" i="7" s="1"/>
  <c r="N25" i="7"/>
  <c r="N36" i="7" s="1"/>
  <c r="D34" i="7"/>
  <c r="E37" i="7"/>
  <c r="E34" i="7"/>
  <c r="B39" i="7"/>
  <c r="L25" i="7"/>
  <c r="M15" i="7" s="1"/>
  <c r="D40" i="7"/>
  <c r="D38" i="7"/>
  <c r="E39" i="7"/>
  <c r="E35" i="7"/>
  <c r="E41" i="7"/>
  <c r="B42" i="7"/>
  <c r="D41" i="7"/>
  <c r="D45" i="7"/>
  <c r="E40" i="7"/>
  <c r="E45" i="7"/>
  <c r="AA25" i="7"/>
  <c r="B41" i="7"/>
  <c r="B45" i="7"/>
  <c r="D36" i="7"/>
  <c r="E36" i="7"/>
  <c r="D37" i="7"/>
  <c r="C36" i="1"/>
  <c r="C35" i="1"/>
  <c r="B38" i="7"/>
  <c r="R17" i="7"/>
  <c r="D25" i="7"/>
  <c r="N34" i="7" s="1"/>
  <c r="G25" i="7"/>
  <c r="H22" i="7" s="1"/>
  <c r="M25" i="6" l="1"/>
  <c r="O40" i="6"/>
  <c r="P35" i="6" s="1"/>
  <c r="C42" i="6"/>
  <c r="L40" i="6"/>
  <c r="M36" i="6" s="1"/>
  <c r="Z25" i="1"/>
  <c r="M25" i="1"/>
  <c r="K25" i="1"/>
  <c r="F41" i="1"/>
  <c r="M21" i="7"/>
  <c r="U25" i="6"/>
  <c r="H21" i="7"/>
  <c r="F38" i="1"/>
  <c r="P17" i="7"/>
  <c r="P16" i="7"/>
  <c r="F37" i="4"/>
  <c r="Z16" i="7"/>
  <c r="P39" i="1"/>
  <c r="F37" i="1"/>
  <c r="M16" i="7"/>
  <c r="O40" i="5"/>
  <c r="P36" i="5" s="1"/>
  <c r="F25" i="1"/>
  <c r="F43" i="1"/>
  <c r="F44" i="1"/>
  <c r="F24" i="7"/>
  <c r="C25" i="1"/>
  <c r="C22" i="7"/>
  <c r="C23" i="7"/>
  <c r="C40" i="1"/>
  <c r="C44" i="1"/>
  <c r="Z25" i="6"/>
  <c r="Z25" i="4"/>
  <c r="O40" i="1"/>
  <c r="P36" i="1" s="1"/>
  <c r="H25" i="1"/>
  <c r="F25" i="6"/>
  <c r="F15" i="7"/>
  <c r="F22" i="7"/>
  <c r="P25" i="6"/>
  <c r="F34" i="1"/>
  <c r="F42" i="1"/>
  <c r="F36" i="1"/>
  <c r="F35" i="1"/>
  <c r="F39" i="1"/>
  <c r="F40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1" i="1"/>
  <c r="C45" i="1"/>
  <c r="C37" i="1"/>
  <c r="L40" i="1"/>
  <c r="M35" i="1" s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4" i="6"/>
  <c r="O34" i="7"/>
  <c r="F34" i="6"/>
  <c r="F39" i="6"/>
  <c r="AB18" i="7"/>
  <c r="AB19" i="7"/>
  <c r="C40" i="6"/>
  <c r="C45" i="6"/>
  <c r="H25" i="5"/>
  <c r="C45" i="5"/>
  <c r="F39" i="5"/>
  <c r="F45" i="5"/>
  <c r="P25" i="5"/>
  <c r="K25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 s="1"/>
  <c r="P34" i="5"/>
  <c r="O39" i="7"/>
  <c r="Z21" i="7"/>
  <c r="Z25" i="7" s="1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O40" i="4"/>
  <c r="P34" i="4" s="1"/>
  <c r="C20" i="7"/>
  <c r="C18" i="7"/>
  <c r="C14" i="7"/>
  <c r="C40" i="4"/>
  <c r="C39" i="4"/>
  <c r="C13" i="7"/>
  <c r="F34" i="4"/>
  <c r="F39" i="4"/>
  <c r="R13" i="7"/>
  <c r="M19" i="7"/>
  <c r="C34" i="4"/>
  <c r="N40" i="7"/>
  <c r="K21" i="7"/>
  <c r="M18" i="7"/>
  <c r="L36" i="7"/>
  <c r="M20" i="7"/>
  <c r="C41" i="4"/>
  <c r="M13" i="7"/>
  <c r="F40" i="4"/>
  <c r="F41" i="4"/>
  <c r="P13" i="7"/>
  <c r="O36" i="7"/>
  <c r="P15" i="7"/>
  <c r="P14" i="7"/>
  <c r="P20" i="7"/>
  <c r="P19" i="7"/>
  <c r="L40" i="4"/>
  <c r="E46" i="7"/>
  <c r="D46" i="7"/>
  <c r="M14" i="7"/>
  <c r="L34" i="7"/>
  <c r="L38" i="7"/>
  <c r="B46" i="7"/>
  <c r="C42" i="7" s="1"/>
  <c r="H15" i="7"/>
  <c r="H19" i="7"/>
  <c r="H16" i="7"/>
  <c r="H20" i="7"/>
  <c r="L35" i="7"/>
  <c r="H13" i="7"/>
  <c r="H14" i="7"/>
  <c r="H18" i="7"/>
  <c r="H24" i="7"/>
  <c r="P34" i="6" l="1"/>
  <c r="M38" i="6"/>
  <c r="M35" i="6"/>
  <c r="P36" i="6"/>
  <c r="P38" i="6"/>
  <c r="P38" i="5"/>
  <c r="P35" i="5"/>
  <c r="P38" i="1"/>
  <c r="P35" i="1"/>
  <c r="P34" i="1"/>
  <c r="P37" i="1"/>
  <c r="F46" i="1"/>
  <c r="C46" i="1"/>
  <c r="M36" i="1"/>
  <c r="M38" i="1"/>
  <c r="M34" i="1"/>
  <c r="F40" i="7"/>
  <c r="F43" i="7"/>
  <c r="C38" i="7"/>
  <c r="C43" i="7"/>
  <c r="R25" i="7"/>
  <c r="U25" i="7"/>
  <c r="AE25" i="7"/>
  <c r="F46" i="6"/>
  <c r="C46" i="6"/>
  <c r="C46" i="5"/>
  <c r="F25" i="7"/>
  <c r="F46" i="5"/>
  <c r="M40" i="5"/>
  <c r="AB25" i="7"/>
  <c r="O40" i="7"/>
  <c r="P35" i="7" s="1"/>
  <c r="P35" i="4"/>
  <c r="P37" i="4"/>
  <c r="C25" i="7"/>
  <c r="P36" i="4"/>
  <c r="P38" i="4"/>
  <c r="F38" i="7"/>
  <c r="K25" i="7"/>
  <c r="M35" i="4"/>
  <c r="M37" i="4"/>
  <c r="M36" i="4"/>
  <c r="C46" i="4"/>
  <c r="M38" i="4"/>
  <c r="M34" i="4"/>
  <c r="F41" i="7"/>
  <c r="F39" i="7"/>
  <c r="M25" i="7"/>
  <c r="F46" i="4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 s="1"/>
  <c r="P40" i="6" l="1"/>
  <c r="M40" i="6"/>
  <c r="P40" i="5"/>
  <c r="P40" i="1"/>
  <c r="M40" i="1"/>
  <c r="M39" i="7"/>
  <c r="P39" i="7"/>
  <c r="P36" i="7"/>
  <c r="P38" i="7"/>
  <c r="P37" i="7"/>
  <c r="P34" i="7"/>
  <c r="P40" i="4"/>
  <c r="M40" i="4"/>
  <c r="F46" i="7"/>
  <c r="M36" i="7"/>
  <c r="M38" i="7"/>
  <c r="M34" i="7"/>
  <c r="C46" i="7"/>
  <c r="M35" i="7"/>
  <c r="P40" i="7" l="1"/>
  <c r="M40" i="7"/>
</calcChain>
</file>

<file path=xl/sharedStrings.xml><?xml version="1.0" encoding="utf-8"?>
<sst xmlns="http://schemas.openxmlformats.org/spreadsheetml/2006/main" count="466" uniqueCount="66">
  <si>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</si>
  <si>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</si>
  <si>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</si>
  <si>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</si>
  <si>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</si>
  <si>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</si>
  <si>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</si>
  <si>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</si>
  <si>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</si>
  <si>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</si>
  <si>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</si>
  <si>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</si>
  <si>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</si>
  <si>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</si>
  <si>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</si>
  <si>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</si>
  <si>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</si>
  <si>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</si>
  <si>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</si>
  <si>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</si>
  <si>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</si>
  <si>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</si>
  <si>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</si>
  <si>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</si>
  <si>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</si>
  <si>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</si>
  <si>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</si>
  <si>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</si>
  <si>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</si>
  <si>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</si>
  <si>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</si>
  <si>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</si>
  <si>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</si>
  <si>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</si>
  <si>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</si>
  <si>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</si>
  <si>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</si>
  <si>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</si>
  <si>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</si>
  <si>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</si>
  <si>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</si>
  <si>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</si>
  <si>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</si>
  <si>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</si>
  <si>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</si>
  <si>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</si>
  <si>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</si>
  <si>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</si>
  <si>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de juliol a 30 de setembre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</si>
  <si>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</si>
  <si>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</si>
  <si>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</si>
  <si>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</si>
  <si>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</si>
  <si>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</si>
  <si>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</si>
  <si>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</si>
  <si>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</si>
  <si>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</si>
  <si>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</si>
  <si>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</si>
  <si>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</si>
  <si>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</si>
  <si>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>https://bcnroc.ajuntament.barcelona.cat/jspui/bitstream/11703/117122/5/GM_Pressupost_2020.pdf</t>
  </si>
  <si>
    <t>CONSORCI DEL MERCAT DE LES FLORS</t>
  </si>
  <si>
    <t>5 d'agost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</si>
</sst>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44" fontId="25" fillId="0" borderId="1" xfId="2" applyFont="1" applyBorder="1" applyAlignment="1" applyProtection="1">
      <alignment horizontal="right" vertical="center"/>
      <protection locked="0"/>
    </xf>
    <xf numFmtId="4" fontId="43" fillId="0" borderId="1" xfId="44" applyNumberFormat="1" applyFont="1" applyBorder="1" applyAlignment="1" applyProtection="1">
      <alignment horizontal="right"/>
      <protection locked="0"/>
    </xf>
    <xf numFmtId="166" fontId="25" fillId="0" borderId="1" xfId="44" applyNumberFormat="1" applyFont="1" applyBorder="1" applyAlignment="1" applyProtection="1">
      <alignment horizontal="right" vertical="center"/>
      <protection locked="0"/>
    </xf>
    <xf numFmtId="166" fontId="25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5B-46AD-AD9A-E637176CC541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5B-46AD-AD9A-E637176CC541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5B-46AD-AD9A-E637176CC541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5B-46AD-AD9A-E637176CC541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5B-46AD-AD9A-E637176CC541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5B-46AD-AD9A-E637176CC541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5B-46AD-AD9A-E637176CC541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5B-46AD-AD9A-E637176CC541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5B-46AD-AD9A-E637176CC541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5B-46AD-AD9A-E637176CC54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2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21</c:v>
                </c:pt>
                <c:pt idx="6">
                  <c:v>12</c:v>
                </c:pt>
                <c:pt idx="7">
                  <c:v>662</c:v>
                </c:pt>
                <c:pt idx="8">
                  <c:v>183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65B-46AD-AD9A-E637176CC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04-44D5-B448-5DA6385C15E0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04-44D5-B448-5DA6385C15E0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04-44D5-B448-5DA6385C15E0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04-44D5-B448-5DA6385C15E0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04-44D5-B448-5DA6385C15E0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04-44D5-B448-5DA6385C15E0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04-44D5-B448-5DA6385C15E0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04-44D5-B448-5DA6385C15E0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04-44D5-B448-5DA6385C15E0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04-44D5-B448-5DA6385C15E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2"/>
                <c:pt idx="0">
                  <c:v>799231.99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800567.13</c:v>
                </c:pt>
                <c:pt idx="6">
                  <c:v>462603</c:v>
                </c:pt>
                <c:pt idx="7">
                  <c:v>1545588.94</c:v>
                </c:pt>
                <c:pt idx="8">
                  <c:v>61182.630000000005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904-44D5-B448-5DA6385C15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85-4D9F-A4F2-AEF4D7C34AE1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85-4D9F-A4F2-AEF4D7C34AE1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85-4D9F-A4F2-AEF4D7C34AE1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85-4D9F-A4F2-AEF4D7C34AE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3</c:v>
                </c:pt>
                <c:pt idx="1">
                  <c:v>574</c:v>
                </c:pt>
                <c:pt idx="2">
                  <c:v>165</c:v>
                </c:pt>
                <c:pt idx="3">
                  <c:v>0</c:v>
                </c:pt>
                <c:pt idx="4">
                  <c:v>145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F85-4D9F-A4F2-AEF4D7C34A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1C-4D96-8464-56AA453C2D79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1C-4D96-8464-56AA453C2D79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1C-4D96-8464-56AA453C2D79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1C-4D96-8464-56AA453C2D79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1C-4D96-8464-56AA453C2D79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1C-4D96-8464-56AA453C2D7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42275.56</c:v>
                </c:pt>
                <c:pt idx="1">
                  <c:v>2076724.74</c:v>
                </c:pt>
                <c:pt idx="2">
                  <c:v>230541.95000000004</c:v>
                </c:pt>
                <c:pt idx="3">
                  <c:v>0</c:v>
                </c:pt>
                <c:pt idx="4">
                  <c:v>1319631.44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91C-4D96-8464-56AA453C2D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9" zoomScale="80" zoomScaleNormal="80" workbookViewId="0">
      <selection activeCell="J21" sqref="J21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46</v>
      </c>
      <c r="C7" s="32"/>
      <c r="D7" s="32"/>
      <c r="E7" s="32"/>
      <c r="F7" s="32"/>
      <c r="G7" s="33"/>
      <c r="H7" s="73"/>
      <c r="I7" s="90" t="s">
        <v>52</v>
      </c>
      <c r="J7" s="91">
        <v>44048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24" t="s">
        <v>64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29.95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8.950000000000003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5</v>
      </c>
      <c r="H13" s="20">
        <f t="shared" ref="H13:H24" si="2">IF(G13,G13/$G$25,"")</f>
        <v>5.3763440860215055E-2</v>
      </c>
      <c r="I13" s="4">
        <f>J13/1.21</f>
        <v>335445.31404958683</v>
      </c>
      <c r="J13" s="5">
        <f>426458.83-20570</f>
        <v>405888.83</v>
      </c>
      <c r="K13" s="21">
        <f t="shared" ref="K13:K24" si="3">IF(J13,J13/$J$25,"")</f>
        <v>0.69406142716978314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1.0752688172043012E-2</v>
      </c>
      <c r="I18" s="4">
        <f>J18/1.21</f>
        <v>17000</v>
      </c>
      <c r="J18" s="70">
        <v>20570</v>
      </c>
      <c r="K18" s="67">
        <f t="shared" si="3"/>
        <v>3.5174270641747989E-2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>
        <v>7</v>
      </c>
      <c r="W18" s="66">
        <f t="shared" si="8"/>
        <v>0.1044776119402985</v>
      </c>
      <c r="X18" s="4">
        <f>Y18/1.21</f>
        <v>291976</v>
      </c>
      <c r="Y18" s="70">
        <v>353290.96</v>
      </c>
      <c r="Z18" s="67">
        <f t="shared" si="9"/>
        <v>0.59254039805812853</v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3.2258064516129031E-2</v>
      </c>
      <c r="I19" s="4">
        <f>J19/1.21</f>
        <v>36599.429752066113</v>
      </c>
      <c r="J19" s="7">
        <v>44285.31</v>
      </c>
      <c r="K19" s="21">
        <f t="shared" si="3"/>
        <v>7.5726955731342166E-2</v>
      </c>
      <c r="L19" s="2">
        <v>1</v>
      </c>
      <c r="M19" s="20">
        <f t="shared" si="4"/>
        <v>2.9411764705882353E-2</v>
      </c>
      <c r="N19" s="4">
        <f>O19/1.21</f>
        <v>11086.140495867769</v>
      </c>
      <c r="O19" s="7">
        <v>13414.23</v>
      </c>
      <c r="P19" s="21">
        <f t="shared" si="5"/>
        <v>0.45513946932068527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41</v>
      </c>
      <c r="H20" s="66">
        <f t="shared" si="2"/>
        <v>0.44086021505376344</v>
      </c>
      <c r="I20" s="4">
        <f>J20/1.21</f>
        <v>90303.892561983477</v>
      </c>
      <c r="J20" s="70">
        <f>126570.71-17303</f>
        <v>109267.71</v>
      </c>
      <c r="K20" s="67">
        <f t="shared" si="3"/>
        <v>0.18684550335167882</v>
      </c>
      <c r="L20" s="68">
        <v>1</v>
      </c>
      <c r="M20" s="66">
        <f t="shared" si="4"/>
        <v>2.9411764705882353E-2</v>
      </c>
      <c r="N20" s="4">
        <f>O20/1.21</f>
        <v>4958.6776859504134</v>
      </c>
      <c r="O20" s="70">
        <v>6000</v>
      </c>
      <c r="P20" s="67">
        <f t="shared" si="5"/>
        <v>0.2035776049705508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60</v>
      </c>
      <c r="W20" s="66">
        <f t="shared" si="8"/>
        <v>0.89552238805970152</v>
      </c>
      <c r="X20" s="4">
        <f>Y20/1.21</f>
        <v>200776.90082644628</v>
      </c>
      <c r="Y20" s="70">
        <v>242940.05</v>
      </c>
      <c r="Z20" s="67">
        <f t="shared" si="9"/>
        <v>0.40745960194187147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3">
      <c r="A21" s="95" t="s">
        <v>57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43</v>
      </c>
      <c r="H21" s="20">
        <f t="shared" si="2"/>
        <v>0.46236559139784944</v>
      </c>
      <c r="I21" s="4">
        <f>J21/1.21</f>
        <v>3959.181818181818</v>
      </c>
      <c r="J21" s="98">
        <v>4790.6099999999997</v>
      </c>
      <c r="K21" s="21">
        <f t="shared" si="3"/>
        <v>8.1918431054479497E-3</v>
      </c>
      <c r="L21" s="2">
        <v>32</v>
      </c>
      <c r="M21" s="20">
        <f t="shared" si="4"/>
        <v>0.94117647058823528</v>
      </c>
      <c r="N21" s="4">
        <f>O21/1.21</f>
        <v>8312.8595041322315</v>
      </c>
      <c r="O21" s="7">
        <v>10058.56</v>
      </c>
      <c r="P21" s="21">
        <f t="shared" si="5"/>
        <v>0.3412829257087639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3">
      <c r="A23" s="94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.049999999999997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93</v>
      </c>
      <c r="H25" s="17">
        <f t="shared" si="12"/>
        <v>1</v>
      </c>
      <c r="I25" s="18">
        <f t="shared" si="12"/>
        <v>483307.81818181823</v>
      </c>
      <c r="J25" s="18">
        <f t="shared" si="12"/>
        <v>584802.46</v>
      </c>
      <c r="K25" s="19">
        <f t="shared" si="12"/>
        <v>1</v>
      </c>
      <c r="L25" s="16">
        <f t="shared" si="12"/>
        <v>34</v>
      </c>
      <c r="M25" s="17">
        <f t="shared" si="12"/>
        <v>1</v>
      </c>
      <c r="N25" s="18">
        <f t="shared" si="12"/>
        <v>24357.677685950413</v>
      </c>
      <c r="O25" s="18">
        <f t="shared" si="12"/>
        <v>29472.79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67</v>
      </c>
      <c r="W25" s="17">
        <f t="shared" si="12"/>
        <v>1</v>
      </c>
      <c r="X25" s="18">
        <f t="shared" si="12"/>
        <v>492752.90082644625</v>
      </c>
      <c r="Y25" s="18">
        <f t="shared" si="12"/>
        <v>596231.01</v>
      </c>
      <c r="Z25" s="19">
        <f t="shared" si="12"/>
        <v>1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49999999999999" customHeight="1" x14ac:dyDescent="0.25">
      <c r="B26" s="26"/>
      <c r="H26" s="26"/>
      <c r="N26" s="26"/>
    </row>
    <row r="27" spans="1:31" s="49" customFormat="1" ht="34.200000000000003" customHeight="1" x14ac:dyDescent="0.3">
      <c r="A27" s="125" t="s">
        <v>61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26" t="s">
        <v>63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0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29.95" customHeight="1" x14ac:dyDescent="0.3">
      <c r="A34" s="41" t="s">
        <v>25</v>
      </c>
      <c r="B34" s="9">
        <f t="shared" ref="B34:B45" si="13">B13+G13+L13+Q13+AA13+V13</f>
        <v>5</v>
      </c>
      <c r="C34" s="8">
        <f t="shared" ref="C34:C43" si="14">IF(B34,B34/$B$46,"")</f>
        <v>2.5773195876288658E-2</v>
      </c>
      <c r="D34" s="10">
        <f t="shared" ref="D34:D45" si="15">D13+I13+N13+S13+AC13+X13</f>
        <v>335445.31404958683</v>
      </c>
      <c r="E34" s="11">
        <f t="shared" ref="E34:E45" si="16">E13+J13+O13+T13+AD13+Y13</f>
        <v>405888.83</v>
      </c>
      <c r="F34" s="21">
        <f t="shared" ref="F34:F43" si="17">IF(E34,E34/$E$46,"")</f>
        <v>0.33530502353618563</v>
      </c>
      <c r="J34" s="149" t="s">
        <v>3</v>
      </c>
      <c r="K34" s="150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29.95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93</v>
      </c>
      <c r="M35" s="8">
        <f t="shared" si="18"/>
        <v>0.47938144329896909</v>
      </c>
      <c r="N35" s="61">
        <f>I25</f>
        <v>483307.81818181823</v>
      </c>
      <c r="O35" s="61">
        <f>J25</f>
        <v>584802.46</v>
      </c>
      <c r="P35" s="59">
        <f t="shared" si="19"/>
        <v>0.48310568835885243</v>
      </c>
    </row>
    <row r="36" spans="1:33" ht="29.95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5" t="s">
        <v>2</v>
      </c>
      <c r="K36" s="146"/>
      <c r="L36" s="60">
        <f>L25</f>
        <v>34</v>
      </c>
      <c r="M36" s="8">
        <f t="shared" si="18"/>
        <v>0.17525773195876287</v>
      </c>
      <c r="N36" s="61">
        <f>N25</f>
        <v>24357.677685950413</v>
      </c>
      <c r="O36" s="61">
        <f>O25</f>
        <v>29472.79</v>
      </c>
      <c r="P36" s="59">
        <f t="shared" si="19"/>
        <v>2.4347490776297182E-2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67</v>
      </c>
      <c r="M38" s="8">
        <f t="shared" si="18"/>
        <v>0.34536082474226804</v>
      </c>
      <c r="N38" s="61">
        <f>X25</f>
        <v>492752.90082644625</v>
      </c>
      <c r="O38" s="61">
        <f>Y25</f>
        <v>596231.01</v>
      </c>
      <c r="P38" s="59">
        <f t="shared" si="19"/>
        <v>0.49254682086485041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13"/>
        <v>8</v>
      </c>
      <c r="C39" s="8">
        <f t="shared" si="14"/>
        <v>4.1237113402061855E-2</v>
      </c>
      <c r="D39" s="13">
        <f t="shared" si="15"/>
        <v>308976</v>
      </c>
      <c r="E39" s="22">
        <f t="shared" si="16"/>
        <v>373860.96</v>
      </c>
      <c r="F39" s="21">
        <f t="shared" si="17"/>
        <v>0.30884677952842643</v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13"/>
        <v>4</v>
      </c>
      <c r="C40" s="8">
        <f t="shared" si="14"/>
        <v>2.0618556701030927E-2</v>
      </c>
      <c r="D40" s="13">
        <f t="shared" si="15"/>
        <v>47685.57024793388</v>
      </c>
      <c r="E40" s="23">
        <f t="shared" si="16"/>
        <v>57699.539999999994</v>
      </c>
      <c r="F40" s="21">
        <f t="shared" si="17"/>
        <v>4.7665627107124582E-2</v>
      </c>
      <c r="G40" s="25"/>
      <c r="J40" s="147" t="s">
        <v>0</v>
      </c>
      <c r="K40" s="148"/>
      <c r="L40" s="83">
        <f>SUM(L34:L39)</f>
        <v>194</v>
      </c>
      <c r="M40" s="17">
        <f>SUM(M34:M39)</f>
        <v>1</v>
      </c>
      <c r="N40" s="84">
        <f>SUM(N34:N39)</f>
        <v>1000418.3966942149</v>
      </c>
      <c r="O40" s="85">
        <f>SUM(O34:O39)</f>
        <v>1210506.26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13"/>
        <v>102</v>
      </c>
      <c r="C41" s="8">
        <f t="shared" si="14"/>
        <v>0.52577319587628868</v>
      </c>
      <c r="D41" s="13">
        <f t="shared" si="15"/>
        <v>296039.47107438016</v>
      </c>
      <c r="E41" s="23">
        <f t="shared" si="16"/>
        <v>358207.76</v>
      </c>
      <c r="F41" s="21">
        <f t="shared" si="17"/>
        <v>0.29591566094007643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29.95" customHeight="1" x14ac:dyDescent="0.3">
      <c r="A42" s="95" t="s">
        <v>56</v>
      </c>
      <c r="B42" s="12">
        <f t="shared" si="13"/>
        <v>75</v>
      </c>
      <c r="C42" s="8">
        <f t="shared" si="14"/>
        <v>0.38659793814432991</v>
      </c>
      <c r="D42" s="13">
        <f t="shared" si="15"/>
        <v>12272.041322314049</v>
      </c>
      <c r="E42" s="14">
        <f t="shared" si="16"/>
        <v>14849.169999999998</v>
      </c>
      <c r="F42" s="21">
        <f t="shared" si="17"/>
        <v>1.2266908888186996E-2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29.95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29.95" customHeight="1" x14ac:dyDescent="0.3">
      <c r="A44" s="94" t="s">
        <v>53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29.95" customHeight="1" x14ac:dyDescent="0.3">
      <c r="A45" s="97" t="s">
        <v>62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29.95" customHeight="1" thickBot="1" x14ac:dyDescent="0.35">
      <c r="A46" s="64" t="s">
        <v>0</v>
      </c>
      <c r="B46" s="16">
        <f>SUM(B34:B45)</f>
        <v>194</v>
      </c>
      <c r="C46" s="17">
        <f>SUM(C34:C45)</f>
        <v>1</v>
      </c>
      <c r="D46" s="18">
        <f>SUM(D34:D45)</f>
        <v>1000418.3966942149</v>
      </c>
      <c r="E46" s="18">
        <f>SUM(E34:E45)</f>
        <v>1210506.26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zoomScale="80" zoomScaleNormal="80" workbookViewId="0">
      <selection activeCell="H22" sqref="H22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47</v>
      </c>
      <c r="C7" s="32"/>
      <c r="D7" s="32"/>
      <c r="E7" s="32"/>
      <c r="F7" s="32"/>
      <c r="G7" s="33"/>
      <c r="H7" s="73"/>
      <c r="I7" s="90" t="s">
        <v>52</v>
      </c>
      <c r="J7" s="91" t="s">
        <v>65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93" t="str">
        <f>'1T'!B8</f>
        <v>CONSORCI DEL MERCAT DE LES FLORS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29.95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8.950000000000003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1" si="2">IF(G13,G13/$G$25,"")</f>
        <v>1.9607843137254902E-2</v>
      </c>
      <c r="I13" s="4">
        <f>J13/1.21</f>
        <v>43495.024793388431</v>
      </c>
      <c r="J13" s="5">
        <v>52628.98</v>
      </c>
      <c r="K13" s="21">
        <f t="shared" ref="K13:K21" si="3">IF(J13,J13/$J$25,"")</f>
        <v>0.1377376527630596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1.9607843137254902E-2</v>
      </c>
      <c r="I19" s="4">
        <f t="shared" ref="I19:I21" si="12">J19/1.21</f>
        <v>119395.71900826447</v>
      </c>
      <c r="J19" s="7">
        <v>144468.82</v>
      </c>
      <c r="K19" s="21">
        <f t="shared" si="3"/>
        <v>0.37809579749121036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2</v>
      </c>
      <c r="C20" s="66">
        <f t="shared" si="0"/>
        <v>1</v>
      </c>
      <c r="D20" s="69">
        <f>E20/1.21</f>
        <v>8042.4793388429753</v>
      </c>
      <c r="E20" s="70">
        <v>9731.4</v>
      </c>
      <c r="F20" s="21">
        <f t="shared" si="1"/>
        <v>1</v>
      </c>
      <c r="G20" s="68">
        <v>59</v>
      </c>
      <c r="H20" s="66">
        <f t="shared" si="2"/>
        <v>0.57843137254901966</v>
      </c>
      <c r="I20" s="4">
        <f t="shared" si="12"/>
        <v>149420.59504132232</v>
      </c>
      <c r="J20" s="70">
        <v>180798.92</v>
      </c>
      <c r="K20" s="21">
        <f t="shared" si="3"/>
        <v>0.47317692387152843</v>
      </c>
      <c r="L20" s="68">
        <v>9</v>
      </c>
      <c r="M20" s="66">
        <f t="shared" si="4"/>
        <v>0.5625</v>
      </c>
      <c r="N20" s="4">
        <f t="shared" ref="N20:N21" si="13">O20/1.21</f>
        <v>13248.801652892562</v>
      </c>
      <c r="O20" s="70">
        <v>16031.05</v>
      </c>
      <c r="P20" s="67">
        <f t="shared" si="5"/>
        <v>0.88415416035399153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7</v>
      </c>
      <c r="W20" s="66">
        <f t="shared" si="8"/>
        <v>1</v>
      </c>
      <c r="X20" s="4">
        <f>Y20/1.21</f>
        <v>28656.553719008265</v>
      </c>
      <c r="Y20" s="70">
        <v>34674.43</v>
      </c>
      <c r="Z20" s="67">
        <f t="shared" si="9"/>
        <v>1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39</v>
      </c>
      <c r="H21" s="20">
        <f t="shared" si="2"/>
        <v>0.38235294117647056</v>
      </c>
      <c r="I21" s="4">
        <f t="shared" si="12"/>
        <v>3470.322314049587</v>
      </c>
      <c r="J21" s="7">
        <v>4199.09</v>
      </c>
      <c r="K21" s="21">
        <f t="shared" si="3"/>
        <v>1.0989625874201551E-2</v>
      </c>
      <c r="L21" s="2">
        <v>7</v>
      </c>
      <c r="M21" s="20">
        <f t="shared" si="4"/>
        <v>0.4375</v>
      </c>
      <c r="N21" s="4">
        <f t="shared" si="13"/>
        <v>1735.9173553719008</v>
      </c>
      <c r="O21" s="7">
        <v>2100.46</v>
      </c>
      <c r="P21" s="21">
        <f t="shared" si="5"/>
        <v>0.11584583964600853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4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5">IF(G22,G22/$G$25,"")</f>
        <v/>
      </c>
      <c r="I22" s="6"/>
      <c r="J22" s="7"/>
      <c r="K22" s="21" t="str">
        <f t="shared" ref="K22:K23" si="16">IF(J22,J22/$J$25,"")</f>
        <v/>
      </c>
      <c r="L22" s="2"/>
      <c r="M22" s="20" t="str">
        <f t="shared" ref="M22:M23" si="17">IF(L22,L22/$L$25,"")</f>
        <v/>
      </c>
      <c r="N22" s="6"/>
      <c r="O22" s="7"/>
      <c r="P22" s="21" t="str">
        <f t="shared" ref="P22:P23" si="18">IF(O22,O22/$O$25,"")</f>
        <v/>
      </c>
      <c r="Q22" s="2"/>
      <c r="R22" s="20" t="str">
        <f t="shared" ref="R22:R23" si="19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20">IF(V22,V22/$V$25,"")</f>
        <v/>
      </c>
      <c r="X22" s="6"/>
      <c r="Y22" s="7"/>
      <c r="Z22" s="21" t="str">
        <f t="shared" ref="Z22:Z23" si="21">IF(Y22,Y22/$Y$25,"")</f>
        <v/>
      </c>
      <c r="AA22" s="2"/>
      <c r="AB22" s="20" t="str">
        <f t="shared" ref="AB22:AB23" si="22">IF(AA22,AA22/$AA$25,"")</f>
        <v/>
      </c>
      <c r="AC22" s="6"/>
      <c r="AD22" s="7"/>
      <c r="AE22" s="21" t="str">
        <f t="shared" ref="AE22:AE23" si="23">IF(AD22,AD22/$AD$25,"")</f>
        <v/>
      </c>
    </row>
    <row r="23" spans="1:31" s="42" customFormat="1" ht="39.950000000000003" customHeight="1" x14ac:dyDescent="0.3">
      <c r="A23" s="94" t="s">
        <v>53</v>
      </c>
      <c r="B23" s="2"/>
      <c r="C23" s="20" t="str">
        <f t="shared" si="14"/>
        <v/>
      </c>
      <c r="D23" s="6"/>
      <c r="E23" s="7"/>
      <c r="F23" s="21" t="str">
        <f t="shared" si="1"/>
        <v/>
      </c>
      <c r="G23" s="2"/>
      <c r="H23" s="20" t="str">
        <f t="shared" si="15"/>
        <v/>
      </c>
      <c r="I23" s="6"/>
      <c r="J23" s="7"/>
      <c r="K23" s="21" t="str">
        <f t="shared" si="16"/>
        <v/>
      </c>
      <c r="L23" s="2"/>
      <c r="M23" s="20" t="str">
        <f t="shared" si="17"/>
        <v/>
      </c>
      <c r="N23" s="6"/>
      <c r="O23" s="7"/>
      <c r="P23" s="21" t="str">
        <f t="shared" si="18"/>
        <v/>
      </c>
      <c r="Q23" s="2"/>
      <c r="R23" s="20" t="str">
        <f t="shared" si="19"/>
        <v/>
      </c>
      <c r="S23" s="6"/>
      <c r="T23" s="7"/>
      <c r="U23" s="21" t="str">
        <f t="shared" si="7"/>
        <v/>
      </c>
      <c r="V23" s="2"/>
      <c r="W23" s="20" t="str">
        <f t="shared" si="20"/>
        <v/>
      </c>
      <c r="X23" s="6"/>
      <c r="Y23" s="7"/>
      <c r="Z23" s="21" t="str">
        <f t="shared" si="21"/>
        <v/>
      </c>
      <c r="AA23" s="2"/>
      <c r="AB23" s="20" t="str">
        <f t="shared" si="22"/>
        <v/>
      </c>
      <c r="AC23" s="6"/>
      <c r="AD23" s="7"/>
      <c r="AE23" s="21" t="str">
        <f t="shared" si="23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ref="C24" si="24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5">IF(G24,G24/$G$25,"")</f>
        <v/>
      </c>
      <c r="I24" s="69"/>
      <c r="J24" s="70"/>
      <c r="K24" s="67" t="str">
        <f t="shared" ref="K24" si="26">IF(J24,J24/$J$25,"")</f>
        <v/>
      </c>
      <c r="L24" s="68"/>
      <c r="M24" s="66" t="str">
        <f t="shared" ref="M24" si="27">IF(L24,L24/$L$25,"")</f>
        <v/>
      </c>
      <c r="N24" s="69"/>
      <c r="O24" s="70"/>
      <c r="P24" s="67" t="str">
        <f t="shared" ref="P24" si="28">IF(O24,O24/$O$25,"")</f>
        <v/>
      </c>
      <c r="Q24" s="68"/>
      <c r="R24" s="66" t="str">
        <f t="shared" ref="R24" si="29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30">IF(V24,V24/$V$25,"")</f>
        <v/>
      </c>
      <c r="X24" s="69"/>
      <c r="Y24" s="70"/>
      <c r="Z24" s="67" t="str">
        <f t="shared" ref="Z24" si="31">IF(Y24,Y24/$Y$25,"")</f>
        <v/>
      </c>
      <c r="AA24" s="68"/>
      <c r="AB24" s="20" t="str">
        <f t="shared" ref="AB24" si="32">IF(AA24,AA24/$AA$25,"")</f>
        <v/>
      </c>
      <c r="AC24" s="69"/>
      <c r="AD24" s="70"/>
      <c r="AE24" s="67" t="str">
        <f t="shared" ref="AE24" si="33">IF(AD24,AD24/$AD$25,"")</f>
        <v/>
      </c>
    </row>
    <row r="25" spans="1:31" ht="33.049999999999997" customHeight="1" thickBot="1" x14ac:dyDescent="0.35">
      <c r="A25" s="82" t="s">
        <v>0</v>
      </c>
      <c r="B25" s="16">
        <f t="shared" ref="B25:AE25" si="34">SUM(B13:B24)</f>
        <v>2</v>
      </c>
      <c r="C25" s="17">
        <f t="shared" si="34"/>
        <v>1</v>
      </c>
      <c r="D25" s="18">
        <f t="shared" si="34"/>
        <v>8042.4793388429753</v>
      </c>
      <c r="E25" s="18">
        <f t="shared" si="34"/>
        <v>9731.4</v>
      </c>
      <c r="F25" s="19">
        <f t="shared" si="34"/>
        <v>1</v>
      </c>
      <c r="G25" s="16">
        <f t="shared" si="34"/>
        <v>102</v>
      </c>
      <c r="H25" s="17">
        <f t="shared" si="34"/>
        <v>1</v>
      </c>
      <c r="I25" s="18">
        <f t="shared" si="34"/>
        <v>315781.66115702479</v>
      </c>
      <c r="J25" s="18">
        <f t="shared" si="34"/>
        <v>382095.81000000006</v>
      </c>
      <c r="K25" s="19">
        <f t="shared" si="34"/>
        <v>1</v>
      </c>
      <c r="L25" s="16">
        <f t="shared" si="34"/>
        <v>16</v>
      </c>
      <c r="M25" s="17">
        <f t="shared" si="34"/>
        <v>1</v>
      </c>
      <c r="N25" s="18">
        <f t="shared" si="34"/>
        <v>14984.719008264463</v>
      </c>
      <c r="O25" s="18">
        <f t="shared" si="34"/>
        <v>18131.509999999998</v>
      </c>
      <c r="P25" s="19">
        <f t="shared" si="34"/>
        <v>1</v>
      </c>
      <c r="Q25" s="16">
        <f t="shared" si="34"/>
        <v>0</v>
      </c>
      <c r="R25" s="17">
        <f t="shared" si="34"/>
        <v>0</v>
      </c>
      <c r="S25" s="18">
        <f t="shared" si="34"/>
        <v>0</v>
      </c>
      <c r="T25" s="18">
        <f t="shared" si="34"/>
        <v>0</v>
      </c>
      <c r="U25" s="19">
        <f t="shared" si="34"/>
        <v>0</v>
      </c>
      <c r="V25" s="16">
        <f t="shared" si="34"/>
        <v>7</v>
      </c>
      <c r="W25" s="17">
        <f t="shared" si="34"/>
        <v>1</v>
      </c>
      <c r="X25" s="18">
        <f t="shared" si="34"/>
        <v>28656.553719008265</v>
      </c>
      <c r="Y25" s="18">
        <f t="shared" si="34"/>
        <v>34674.43</v>
      </c>
      <c r="Z25" s="19">
        <f t="shared" si="34"/>
        <v>1</v>
      </c>
      <c r="AA25" s="16">
        <f t="shared" si="34"/>
        <v>0</v>
      </c>
      <c r="AB25" s="17">
        <f t="shared" si="34"/>
        <v>0</v>
      </c>
      <c r="AC25" s="18">
        <f t="shared" si="34"/>
        <v>0</v>
      </c>
      <c r="AD25" s="18">
        <f t="shared" si="34"/>
        <v>0</v>
      </c>
      <c r="AE25" s="19">
        <f t="shared" si="34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customHeight="1" x14ac:dyDescent="0.3">
      <c r="A27" s="125" t="s">
        <v>60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3">
      <c r="A28" s="126" t="s">
        <v>63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0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29.95" customHeight="1" x14ac:dyDescent="0.3">
      <c r="A34" s="41" t="s">
        <v>25</v>
      </c>
      <c r="B34" s="9">
        <f t="shared" ref="B34:B45" si="35">B13+G13+L13+Q13+AA13+V13</f>
        <v>2</v>
      </c>
      <c r="C34" s="8">
        <f t="shared" ref="C34:C45" si="36">IF(B34,B34/$B$46,"")</f>
        <v>1.5748031496062992E-2</v>
      </c>
      <c r="D34" s="10">
        <f t="shared" ref="D34:D45" si="37">D13+I13+N13+S13+AC13+X13</f>
        <v>43495.024793388431</v>
      </c>
      <c r="E34" s="11">
        <f t="shared" ref="E34:E45" si="38">E13+J13+O13+T13+AD13+Y13</f>
        <v>52628.98</v>
      </c>
      <c r="F34" s="21">
        <f t="shared" ref="F34:F42" si="39">IF(E34,E34/$E$46,"")</f>
        <v>0.11836494872233437</v>
      </c>
      <c r="J34" s="149" t="s">
        <v>3</v>
      </c>
      <c r="K34" s="150"/>
      <c r="L34" s="57">
        <f>B25</f>
        <v>2</v>
      </c>
      <c r="M34" s="8">
        <f t="shared" ref="M34:M39" si="40">IF(L34,L34/$L$40,"")</f>
        <v>1.5748031496062992E-2</v>
      </c>
      <c r="N34" s="58">
        <f>D25</f>
        <v>8042.4793388429753</v>
      </c>
      <c r="O34" s="58">
        <f>E25</f>
        <v>9731.4</v>
      </c>
      <c r="P34" s="59">
        <f t="shared" ref="P34:P39" si="41">IF(O34,O34/$O$40,"")</f>
        <v>2.1886357326258734E-2</v>
      </c>
    </row>
    <row r="35" spans="1:33" s="25" customFormat="1" ht="29.95" customHeight="1" x14ac:dyDescent="0.3">
      <c r="A35" s="43" t="s">
        <v>18</v>
      </c>
      <c r="B35" s="12">
        <f t="shared" si="35"/>
        <v>0</v>
      </c>
      <c r="C35" s="8" t="str">
        <f t="shared" si="36"/>
        <v/>
      </c>
      <c r="D35" s="13">
        <f t="shared" si="37"/>
        <v>0</v>
      </c>
      <c r="E35" s="14">
        <f t="shared" si="38"/>
        <v>0</v>
      </c>
      <c r="F35" s="21" t="str">
        <f t="shared" si="39"/>
        <v/>
      </c>
      <c r="J35" s="145" t="s">
        <v>1</v>
      </c>
      <c r="K35" s="146"/>
      <c r="L35" s="60">
        <f>G25</f>
        <v>102</v>
      </c>
      <c r="M35" s="8">
        <f t="shared" si="40"/>
        <v>0.80314960629921262</v>
      </c>
      <c r="N35" s="61">
        <f>I25</f>
        <v>315781.66115702479</v>
      </c>
      <c r="O35" s="61">
        <f>J25</f>
        <v>382095.81000000006</v>
      </c>
      <c r="P35" s="59">
        <f t="shared" si="41"/>
        <v>0.8593507029334182</v>
      </c>
    </row>
    <row r="36" spans="1:33" ht="29.95" customHeight="1" x14ac:dyDescent="0.3">
      <c r="A36" s="43" t="s">
        <v>19</v>
      </c>
      <c r="B36" s="12">
        <f t="shared" si="35"/>
        <v>0</v>
      </c>
      <c r="C36" s="8" t="str">
        <f t="shared" si="36"/>
        <v/>
      </c>
      <c r="D36" s="13">
        <f t="shared" si="37"/>
        <v>0</v>
      </c>
      <c r="E36" s="14">
        <f t="shared" si="38"/>
        <v>0</v>
      </c>
      <c r="F36" s="21" t="str">
        <f t="shared" si="39"/>
        <v/>
      </c>
      <c r="G36" s="25"/>
      <c r="J36" s="145" t="s">
        <v>2</v>
      </c>
      <c r="K36" s="146"/>
      <c r="L36" s="60">
        <f>L25</f>
        <v>16</v>
      </c>
      <c r="M36" s="8">
        <f t="shared" si="40"/>
        <v>0.12598425196850394</v>
      </c>
      <c r="N36" s="61">
        <f>N25</f>
        <v>14984.719008264463</v>
      </c>
      <c r="O36" s="61">
        <f>O25</f>
        <v>18131.509999999998</v>
      </c>
      <c r="P36" s="59">
        <f t="shared" si="41"/>
        <v>4.0778583423210786E-2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35"/>
        <v>0</v>
      </c>
      <c r="C37" s="8" t="str">
        <f t="shared" si="36"/>
        <v/>
      </c>
      <c r="D37" s="13">
        <f t="shared" si="37"/>
        <v>0</v>
      </c>
      <c r="E37" s="14">
        <f t="shared" si="38"/>
        <v>0</v>
      </c>
      <c r="F37" s="21" t="str">
        <f t="shared" si="39"/>
        <v/>
      </c>
      <c r="G37" s="25"/>
      <c r="J37" s="145" t="s">
        <v>34</v>
      </c>
      <c r="K37" s="146"/>
      <c r="L37" s="60">
        <f>Q25</f>
        <v>0</v>
      </c>
      <c r="M37" s="8" t="str">
        <f t="shared" si="40"/>
        <v/>
      </c>
      <c r="N37" s="61">
        <f>S25</f>
        <v>0</v>
      </c>
      <c r="O37" s="61">
        <f>T25</f>
        <v>0</v>
      </c>
      <c r="P37" s="59" t="str">
        <f t="shared" si="41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35"/>
        <v>0</v>
      </c>
      <c r="C38" s="8" t="str">
        <f t="shared" si="36"/>
        <v/>
      </c>
      <c r="D38" s="13">
        <f t="shared" si="37"/>
        <v>0</v>
      </c>
      <c r="E38" s="22">
        <f t="shared" si="38"/>
        <v>0</v>
      </c>
      <c r="F38" s="21" t="str">
        <f t="shared" si="39"/>
        <v/>
      </c>
      <c r="G38" s="25"/>
      <c r="J38" s="145" t="s">
        <v>5</v>
      </c>
      <c r="K38" s="146"/>
      <c r="L38" s="60">
        <f>V25</f>
        <v>7</v>
      </c>
      <c r="M38" s="8">
        <f t="shared" si="40"/>
        <v>5.5118110236220472E-2</v>
      </c>
      <c r="N38" s="61">
        <f>X25</f>
        <v>28656.553719008265</v>
      </c>
      <c r="O38" s="61">
        <f>Y25</f>
        <v>34674.43</v>
      </c>
      <c r="P38" s="59">
        <f t="shared" si="41"/>
        <v>7.7984356317112188E-2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35"/>
        <v>0</v>
      </c>
      <c r="C39" s="8" t="str">
        <f t="shared" si="36"/>
        <v/>
      </c>
      <c r="D39" s="13">
        <f t="shared" si="37"/>
        <v>0</v>
      </c>
      <c r="E39" s="22">
        <f t="shared" si="38"/>
        <v>0</v>
      </c>
      <c r="F39" s="21" t="str">
        <f t="shared" si="39"/>
        <v/>
      </c>
      <c r="G39" s="25"/>
      <c r="J39" s="145" t="s">
        <v>4</v>
      </c>
      <c r="K39" s="146"/>
      <c r="L39" s="60">
        <f>AA25</f>
        <v>0</v>
      </c>
      <c r="M39" s="8" t="str">
        <f t="shared" si="40"/>
        <v/>
      </c>
      <c r="N39" s="61">
        <f>AC25</f>
        <v>0</v>
      </c>
      <c r="O39" s="61">
        <f>AD25</f>
        <v>0</v>
      </c>
      <c r="P39" s="59" t="str">
        <f t="shared" si="41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35"/>
        <v>2</v>
      </c>
      <c r="C40" s="8">
        <f t="shared" si="36"/>
        <v>1.5748031496062992E-2</v>
      </c>
      <c r="D40" s="13">
        <f t="shared" si="37"/>
        <v>119395.71900826447</v>
      </c>
      <c r="E40" s="23">
        <f t="shared" si="38"/>
        <v>144468.82</v>
      </c>
      <c r="F40" s="21">
        <f t="shared" si="39"/>
        <v>0.32491688935024304</v>
      </c>
      <c r="G40" s="25"/>
      <c r="J40" s="147" t="s">
        <v>0</v>
      </c>
      <c r="K40" s="148"/>
      <c r="L40" s="83">
        <f>SUM(L34:L39)</f>
        <v>127</v>
      </c>
      <c r="M40" s="17">
        <f>SUM(M34:M39)</f>
        <v>1</v>
      </c>
      <c r="N40" s="84">
        <f>SUM(N34:N39)</f>
        <v>367465.41322314052</v>
      </c>
      <c r="O40" s="85">
        <f>SUM(O34:O39)</f>
        <v>444633.15000000008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35"/>
        <v>77</v>
      </c>
      <c r="C41" s="8">
        <f t="shared" si="36"/>
        <v>0.60629921259842523</v>
      </c>
      <c r="D41" s="13">
        <f t="shared" si="37"/>
        <v>199368.42975206609</v>
      </c>
      <c r="E41" s="23">
        <f t="shared" si="38"/>
        <v>241235.8</v>
      </c>
      <c r="F41" s="21">
        <f t="shared" si="39"/>
        <v>0.54255018997121562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29.95" customHeight="1" x14ac:dyDescent="0.3">
      <c r="A42" s="46" t="s">
        <v>32</v>
      </c>
      <c r="B42" s="12">
        <f t="shared" si="35"/>
        <v>46</v>
      </c>
      <c r="C42" s="8">
        <f t="shared" si="36"/>
        <v>0.36220472440944884</v>
      </c>
      <c r="D42" s="13">
        <f t="shared" si="37"/>
        <v>5206.2396694214876</v>
      </c>
      <c r="E42" s="14">
        <f t="shared" si="38"/>
        <v>6299.55</v>
      </c>
      <c r="F42" s="21">
        <f t="shared" si="39"/>
        <v>1.4167971956207046E-2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29.95" customHeight="1" x14ac:dyDescent="0.3">
      <c r="A43" s="80" t="s">
        <v>45</v>
      </c>
      <c r="B43" s="12">
        <f t="shared" si="35"/>
        <v>0</v>
      </c>
      <c r="C43" s="8" t="str">
        <f t="shared" si="36"/>
        <v/>
      </c>
      <c r="D43" s="13">
        <f t="shared" si="37"/>
        <v>0</v>
      </c>
      <c r="E43" s="14">
        <f t="shared" si="38"/>
        <v>0</v>
      </c>
      <c r="F43" s="21" t="str">
        <f t="shared" ref="F43" si="42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29.95" customHeight="1" x14ac:dyDescent="0.3">
      <c r="A44" s="94" t="s">
        <v>53</v>
      </c>
      <c r="B44" s="12">
        <f t="shared" si="35"/>
        <v>0</v>
      </c>
      <c r="C44" s="8" t="str">
        <f t="shared" si="36"/>
        <v/>
      </c>
      <c r="D44" s="13">
        <f t="shared" si="37"/>
        <v>0</v>
      </c>
      <c r="E44" s="14">
        <f t="shared" si="38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29.95" customHeight="1" x14ac:dyDescent="0.3">
      <c r="A45" s="94" t="s">
        <v>62</v>
      </c>
      <c r="B45" s="12">
        <f t="shared" si="35"/>
        <v>0</v>
      </c>
      <c r="C45" s="8" t="str">
        <f t="shared" si="36"/>
        <v/>
      </c>
      <c r="D45" s="13">
        <f t="shared" si="37"/>
        <v>0</v>
      </c>
      <c r="E45" s="14">
        <f t="shared" si="38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29.95" customHeight="1" thickBot="1" x14ac:dyDescent="0.35">
      <c r="A46" s="64" t="s">
        <v>0</v>
      </c>
      <c r="B46" s="16">
        <f>SUM(B34:B45)</f>
        <v>127</v>
      </c>
      <c r="C46" s="17">
        <f>SUM(C34:C45)</f>
        <v>1</v>
      </c>
      <c r="D46" s="18">
        <f>SUM(D34:D45)</f>
        <v>367465.41322314047</v>
      </c>
      <c r="E46" s="18">
        <f>SUM(E34:E45)</f>
        <v>444633.14999999997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19" zoomScale="80" zoomScaleNormal="80" workbookViewId="0">
      <selection activeCell="X19" sqref="X19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48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93" t="str">
        <f>'1T'!B8</f>
        <v>CONSORCI DEL MERCAT DE LES FLORS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29.95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8.950000000000003" customHeight="1" thickBot="1" x14ac:dyDescent="0.35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>
        <v>4</v>
      </c>
      <c r="W18" s="66">
        <f t="shared" si="8"/>
        <v>0.18181818181818182</v>
      </c>
      <c r="X18" s="69">
        <f>Y18/1.21</f>
        <v>138000</v>
      </c>
      <c r="Y18" s="70">
        <v>166980</v>
      </c>
      <c r="Z18" s="67">
        <f t="shared" si="9"/>
        <v>0.71235110505288923</v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1.5748031496062992E-2</v>
      </c>
      <c r="I19" s="6">
        <f>J19/1.21</f>
        <v>615.48760330578511</v>
      </c>
      <c r="J19" s="7">
        <v>744.74</v>
      </c>
      <c r="K19" s="21">
        <f t="shared" si="3"/>
        <v>6.4340505498973258E-3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124</v>
      </c>
      <c r="H20" s="66">
        <f t="shared" si="2"/>
        <v>0.97637795275590555</v>
      </c>
      <c r="I20" s="69">
        <f>J20/1.21</f>
        <v>94868.132231404961</v>
      </c>
      <c r="J20" s="69">
        <v>114790.44</v>
      </c>
      <c r="K20" s="67">
        <f t="shared" si="3"/>
        <v>0.99171186401288502</v>
      </c>
      <c r="L20" s="68">
        <v>13</v>
      </c>
      <c r="M20" s="66">
        <f t="shared" si="4"/>
        <v>0.54166666666666663</v>
      </c>
      <c r="N20" s="69">
        <f>O20/1.21</f>
        <v>10747.314049586777</v>
      </c>
      <c r="O20" s="69">
        <v>13004.25</v>
      </c>
      <c r="P20" s="67">
        <f t="shared" si="5"/>
        <v>0.55195557615516255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18</v>
      </c>
      <c r="W20" s="66">
        <f t="shared" si="8"/>
        <v>0.81818181818181823</v>
      </c>
      <c r="X20" s="69">
        <f>Y20/1.21</f>
        <v>55724.694214876035</v>
      </c>
      <c r="Y20" s="70">
        <v>67426.880000000005</v>
      </c>
      <c r="Z20" s="67">
        <f t="shared" si="9"/>
        <v>0.28764889494711077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</v>
      </c>
      <c r="H21" s="20">
        <f t="shared" si="2"/>
        <v>7.874015748031496E-3</v>
      </c>
      <c r="I21" s="6">
        <f>214.61/1.21</f>
        <v>177.36363636363637</v>
      </c>
      <c r="J21" s="7">
        <v>214.61</v>
      </c>
      <c r="K21" s="21">
        <f t="shared" si="3"/>
        <v>1.8540854372176398E-3</v>
      </c>
      <c r="L21" s="2">
        <v>11</v>
      </c>
      <c r="M21" s="20">
        <f t="shared" si="4"/>
        <v>0.45833333333333331</v>
      </c>
      <c r="N21" s="6">
        <f>O21/1.21</f>
        <v>8724.0247933884293</v>
      </c>
      <c r="O21" s="6">
        <v>10556.07</v>
      </c>
      <c r="P21" s="21">
        <f t="shared" si="5"/>
        <v>0.44804442384483739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3">
      <c r="A23" s="94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.049999999999997" customHeight="1" thickBot="1" x14ac:dyDescent="0.3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127</v>
      </c>
      <c r="H25" s="17">
        <f t="shared" si="22"/>
        <v>1</v>
      </c>
      <c r="I25" s="18">
        <f t="shared" si="22"/>
        <v>95660.983471074374</v>
      </c>
      <c r="J25" s="18">
        <f t="shared" si="22"/>
        <v>115749.79000000001</v>
      </c>
      <c r="K25" s="19">
        <f t="shared" si="22"/>
        <v>1</v>
      </c>
      <c r="L25" s="16">
        <f t="shared" si="22"/>
        <v>24</v>
      </c>
      <c r="M25" s="17">
        <f t="shared" si="22"/>
        <v>1</v>
      </c>
      <c r="N25" s="18">
        <f t="shared" si="22"/>
        <v>19471.338842975209</v>
      </c>
      <c r="O25" s="18">
        <f t="shared" si="22"/>
        <v>23560.32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22</v>
      </c>
      <c r="W25" s="17">
        <f t="shared" si="22"/>
        <v>1</v>
      </c>
      <c r="X25" s="18">
        <f t="shared" si="22"/>
        <v>193724.69421487604</v>
      </c>
      <c r="Y25" s="18">
        <f t="shared" si="22"/>
        <v>234406.88</v>
      </c>
      <c r="Z25" s="19">
        <f t="shared" si="22"/>
        <v>1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850000000000001" customHeight="1" x14ac:dyDescent="0.25">
      <c r="B26" s="26"/>
      <c r="H26" s="26"/>
      <c r="N26" s="26"/>
    </row>
    <row r="27" spans="1:31" s="49" customFormat="1" ht="34.200000000000003" customHeight="1" x14ac:dyDescent="0.3">
      <c r="A27" s="125" t="s">
        <v>60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26" t="s">
        <v>63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0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29.95" customHeight="1" x14ac:dyDescent="0.25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49" t="s">
        <v>3</v>
      </c>
      <c r="K34" s="150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29.95" customHeight="1" x14ac:dyDescent="0.2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5" t="s">
        <v>1</v>
      </c>
      <c r="K35" s="146"/>
      <c r="L35" s="60">
        <f>G25</f>
        <v>127</v>
      </c>
      <c r="M35" s="8">
        <f>IF(L35,L35/$L$40,"")</f>
        <v>0.73410404624277459</v>
      </c>
      <c r="N35" s="61">
        <f>I25</f>
        <v>95660.983471074374</v>
      </c>
      <c r="O35" s="61">
        <f>J25</f>
        <v>115749.79000000001</v>
      </c>
      <c r="P35" s="59">
        <f>IF(O35,O35/$O$40,"")</f>
        <v>0.30972579009586909</v>
      </c>
    </row>
    <row r="36" spans="1:33" ht="29.95" customHeight="1" x14ac:dyDescent="0.2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5" t="s">
        <v>2</v>
      </c>
      <c r="K36" s="146"/>
      <c r="L36" s="60">
        <f>L25</f>
        <v>24</v>
      </c>
      <c r="M36" s="8">
        <f>IF(L36,L36/$L$40,"")</f>
        <v>0.13872832369942195</v>
      </c>
      <c r="N36" s="61">
        <f>N25</f>
        <v>19471.338842975209</v>
      </c>
      <c r="O36" s="61">
        <f>O25</f>
        <v>23560.32</v>
      </c>
      <c r="P36" s="59">
        <f>IF(O36,O36/$O$40,"")</f>
        <v>6.3043213529039716E-2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22</v>
      </c>
      <c r="M38" s="8">
        <f>IF(L38,L38/$L$40,"")</f>
        <v>0.12716763005780346</v>
      </c>
      <c r="N38" s="61">
        <f>X25</f>
        <v>193724.69421487604</v>
      </c>
      <c r="O38" s="61">
        <f>Y25</f>
        <v>234406.88</v>
      </c>
      <c r="P38" s="59">
        <f>IF(O38,O38/$O$40,"")</f>
        <v>0.62723099637509128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25">
      <c r="A39" s="44" t="s">
        <v>33</v>
      </c>
      <c r="B39" s="15">
        <f t="shared" si="23"/>
        <v>4</v>
      </c>
      <c r="C39" s="8">
        <f t="shared" si="24"/>
        <v>2.3121387283236993E-2</v>
      </c>
      <c r="D39" s="13">
        <f t="shared" si="25"/>
        <v>138000</v>
      </c>
      <c r="E39" s="22">
        <f t="shared" si="26"/>
        <v>166980</v>
      </c>
      <c r="F39" s="21">
        <f t="shared" si="27"/>
        <v>0.44680869339122098</v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">
      <c r="A40" s="44" t="s">
        <v>28</v>
      </c>
      <c r="B40" s="12">
        <f t="shared" si="23"/>
        <v>2</v>
      </c>
      <c r="C40" s="8">
        <f t="shared" si="24"/>
        <v>1.1560693641618497E-2</v>
      </c>
      <c r="D40" s="13">
        <f t="shared" si="25"/>
        <v>615.48760330578511</v>
      </c>
      <c r="E40" s="23">
        <f t="shared" si="26"/>
        <v>744.74</v>
      </c>
      <c r="F40" s="21">
        <f t="shared" si="27"/>
        <v>1.9927913900837104E-3</v>
      </c>
      <c r="G40" s="25"/>
      <c r="J40" s="147" t="s">
        <v>0</v>
      </c>
      <c r="K40" s="148"/>
      <c r="L40" s="83">
        <f>SUM(L34:L39)</f>
        <v>173</v>
      </c>
      <c r="M40" s="17">
        <f>SUM(M34:M39)</f>
        <v>1</v>
      </c>
      <c r="N40" s="84">
        <f>SUM(N34:N39)</f>
        <v>308857.01652892563</v>
      </c>
      <c r="O40" s="85">
        <f>SUM(O34:O39)</f>
        <v>373716.99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23"/>
        <v>155</v>
      </c>
      <c r="C41" s="8">
        <f t="shared" si="24"/>
        <v>0.89595375722543358</v>
      </c>
      <c r="D41" s="13">
        <f t="shared" si="25"/>
        <v>161340.14049586779</v>
      </c>
      <c r="E41" s="23">
        <f t="shared" si="26"/>
        <v>195221.57</v>
      </c>
      <c r="F41" s="21">
        <f t="shared" si="27"/>
        <v>0.52237809685880221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29.95" customHeight="1" x14ac:dyDescent="0.3">
      <c r="A42" s="46" t="s">
        <v>32</v>
      </c>
      <c r="B42" s="12">
        <f t="shared" si="23"/>
        <v>12</v>
      </c>
      <c r="C42" s="8">
        <f t="shared" si="24"/>
        <v>6.9364161849710976E-2</v>
      </c>
      <c r="D42" s="13">
        <f t="shared" si="25"/>
        <v>8901.3884297520653</v>
      </c>
      <c r="E42" s="14">
        <f t="shared" si="26"/>
        <v>10770.68</v>
      </c>
      <c r="F42" s="21">
        <f t="shared" si="27"/>
        <v>2.882041835989314E-2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29.95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29.95" customHeight="1" x14ac:dyDescent="0.3">
      <c r="A44" s="94" t="s">
        <v>53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29.95" customHeight="1" x14ac:dyDescent="0.3">
      <c r="A45" s="97" t="s">
        <v>62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29.95" customHeight="1" thickBot="1" x14ac:dyDescent="0.35">
      <c r="A46" s="64" t="s">
        <v>0</v>
      </c>
      <c r="B46" s="16">
        <f>SUM(B34:B45)</f>
        <v>173</v>
      </c>
      <c r="C46" s="17">
        <f>SUM(C34:C45)</f>
        <v>1</v>
      </c>
      <c r="D46" s="18">
        <f>SUM(D34:D45)</f>
        <v>308857.01652892563</v>
      </c>
      <c r="E46" s="18">
        <f>SUM(E34:E45)</f>
        <v>373716.99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abSelected="1" zoomScale="80" zoomScaleNormal="80" workbookViewId="0">
      <selection activeCell="N7" sqref="N7"/>
    </sheetView>
  </sheetViews>
  <sheetFormatPr defaultColWidth="9.109375" defaultRowHeight="15.05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40</v>
      </c>
      <c r="B7" s="31" t="s">
        <v>49</v>
      </c>
      <c r="C7" s="32"/>
      <c r="D7" s="32"/>
      <c r="E7" s="32"/>
      <c r="F7" s="32"/>
      <c r="G7" s="33"/>
      <c r="H7" s="73"/>
      <c r="I7" s="90" t="s">
        <v>52</v>
      </c>
      <c r="J7" s="91">
        <v>44306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93" t="str">
        <f>'1T'!B8</f>
        <v>CONSORCI DEL MERCAT DE LES FLORS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29.95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8.950000000000003" customHeight="1" thickBot="1" x14ac:dyDescent="0.35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1" si="2">IF(G13,G13/$G$25,"")</f>
        <v>7.9365079365079361E-3</v>
      </c>
      <c r="I13" s="4">
        <f>J13/1.21</f>
        <v>281581.96694214881</v>
      </c>
      <c r="J13" s="5">
        <f>27674.53+313039.65</f>
        <v>340714.18000000005</v>
      </c>
      <c r="K13" s="21">
        <f t="shared" ref="K13:K21" si="3">IF(J13,J13/$J$25,"")</f>
        <v>0.34274436454942292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>
        <v>9</v>
      </c>
      <c r="W18" s="66">
        <f t="shared" si="6"/>
        <v>0.18367346938775511</v>
      </c>
      <c r="X18" s="69">
        <f>Y18/1.21</f>
        <v>214649.72727272729</v>
      </c>
      <c r="Y18" s="70">
        <v>259726.17</v>
      </c>
      <c r="Z18" s="67">
        <f t="shared" si="7"/>
        <v>0.57168223516544936</v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4</v>
      </c>
      <c r="H19" s="20">
        <f t="shared" si="2"/>
        <v>1.5873015873015872E-2</v>
      </c>
      <c r="I19" s="6">
        <f>J19/1.21</f>
        <v>214619.7520661157</v>
      </c>
      <c r="J19" s="7">
        <f>115473.62+144216.28</f>
        <v>259689.9</v>
      </c>
      <c r="K19" s="21">
        <f t="shared" si="3"/>
        <v>0.26123729207690494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>
        <v>1</v>
      </c>
      <c r="C20" s="66">
        <f t="shared" si="0"/>
        <v>1</v>
      </c>
      <c r="D20" s="69">
        <f>E20/1.21</f>
        <v>26896</v>
      </c>
      <c r="E20" s="70">
        <v>32544.16</v>
      </c>
      <c r="F20" s="21">
        <f t="shared" si="1"/>
        <v>1</v>
      </c>
      <c r="G20" s="68">
        <v>246</v>
      </c>
      <c r="H20" s="66">
        <f t="shared" si="2"/>
        <v>0.97619047619047616</v>
      </c>
      <c r="I20" s="69">
        <f>J20/1.21</f>
        <v>325349.25619834708</v>
      </c>
      <c r="J20" s="70">
        <f>393672.6</f>
        <v>393672.6</v>
      </c>
      <c r="K20" s="67">
        <f t="shared" si="3"/>
        <v>0.39601834337367209</v>
      </c>
      <c r="L20" s="68">
        <v>41</v>
      </c>
      <c r="M20" s="66">
        <f>IF(L20,L20/$L$25,"")</f>
        <v>0.45054945054945056</v>
      </c>
      <c r="N20" s="69">
        <f>O20/1.21</f>
        <v>107532.31404958678</v>
      </c>
      <c r="O20" s="70">
        <v>130114.1</v>
      </c>
      <c r="P20" s="67">
        <f>IF(O20,O20/$O$25,"")</f>
        <v>0.81639026077297183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>
        <v>40</v>
      </c>
      <c r="W20" s="66">
        <f t="shared" si="6"/>
        <v>0.81632653061224492</v>
      </c>
      <c r="X20" s="69">
        <f>Y20/1.21</f>
        <v>160820.61983471076</v>
      </c>
      <c r="Y20" s="70">
        <v>194592.95</v>
      </c>
      <c r="Z20" s="67">
        <f t="shared" si="7"/>
        <v>0.4283177648345507</v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>
        <f>J21/1.21</f>
        <v>0</v>
      </c>
      <c r="J21" s="7"/>
      <c r="K21" s="21" t="str">
        <f t="shared" si="3"/>
        <v/>
      </c>
      <c r="L21" s="2">
        <v>50</v>
      </c>
      <c r="M21" s="20">
        <f>IF(L21,L21/$L$25,"")</f>
        <v>0.5494505494505495</v>
      </c>
      <c r="N21" s="6">
        <f>29263.23/1.21</f>
        <v>24184.487603305784</v>
      </c>
      <c r="O21" s="7">
        <f>N21*1.21</f>
        <v>29263.23</v>
      </c>
      <c r="P21" s="21">
        <f>IF(O21,O21/$O$25,"")</f>
        <v>0.18360973922702806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3">
      <c r="A23" s="94" t="s">
        <v>53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.049999999999997" customHeight="1" thickBot="1" x14ac:dyDescent="0.35">
      <c r="A25" s="82" t="s">
        <v>0</v>
      </c>
      <c r="B25" s="16">
        <f t="shared" ref="B25:AE25" si="30">SUM(B13:B24)</f>
        <v>1</v>
      </c>
      <c r="C25" s="17">
        <f t="shared" si="30"/>
        <v>1</v>
      </c>
      <c r="D25" s="18">
        <f t="shared" si="30"/>
        <v>26896</v>
      </c>
      <c r="E25" s="18">
        <f t="shared" si="30"/>
        <v>32544.16</v>
      </c>
      <c r="F25" s="19">
        <f t="shared" si="30"/>
        <v>1</v>
      </c>
      <c r="G25" s="16">
        <f t="shared" si="30"/>
        <v>252</v>
      </c>
      <c r="H25" s="17">
        <f t="shared" si="30"/>
        <v>1</v>
      </c>
      <c r="I25" s="18">
        <f t="shared" si="30"/>
        <v>821550.97520661156</v>
      </c>
      <c r="J25" s="18">
        <f t="shared" si="30"/>
        <v>994076.68</v>
      </c>
      <c r="K25" s="19">
        <f t="shared" si="30"/>
        <v>1</v>
      </c>
      <c r="L25" s="16">
        <f t="shared" si="30"/>
        <v>91</v>
      </c>
      <c r="M25" s="17">
        <f t="shared" si="30"/>
        <v>1</v>
      </c>
      <c r="N25" s="18">
        <f t="shared" si="30"/>
        <v>131716.80165289258</v>
      </c>
      <c r="O25" s="18">
        <f t="shared" si="30"/>
        <v>159377.33000000002</v>
      </c>
      <c r="P25" s="19">
        <f t="shared" si="30"/>
        <v>0.99999999999999989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49</v>
      </c>
      <c r="W25" s="17">
        <f t="shared" si="30"/>
        <v>1</v>
      </c>
      <c r="X25" s="18">
        <f t="shared" si="30"/>
        <v>375470.34710743802</v>
      </c>
      <c r="Y25" s="18">
        <f t="shared" si="30"/>
        <v>454319.12</v>
      </c>
      <c r="Z25" s="19">
        <f t="shared" si="30"/>
        <v>1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25" t="s">
        <v>59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3">
      <c r="A28" s="126" t="s">
        <v>63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0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29.95" customHeight="1" x14ac:dyDescent="0.3">
      <c r="A34" s="41" t="s">
        <v>25</v>
      </c>
      <c r="B34" s="9">
        <f t="shared" ref="B34:B42" si="31">B13+G13+L13+Q13+AA13+V13</f>
        <v>2</v>
      </c>
      <c r="C34" s="8">
        <f t="shared" ref="C34:C45" si="32">IF(B34,B34/$B$46,"")</f>
        <v>5.0890585241730284E-3</v>
      </c>
      <c r="D34" s="10">
        <f t="shared" ref="D34:D42" si="33">D13+I13+N13+S13+AC13+X13</f>
        <v>281581.96694214881</v>
      </c>
      <c r="E34" s="11">
        <f t="shared" ref="E34:E42" si="34">E13+J13+O13+T13+AD13+Y13</f>
        <v>340714.18000000005</v>
      </c>
      <c r="F34" s="21">
        <f t="shared" ref="F34:F42" si="35">IF(E34,E34/$E$46,"")</f>
        <v>0.20771236277098562</v>
      </c>
      <c r="J34" s="149" t="s">
        <v>3</v>
      </c>
      <c r="K34" s="150"/>
      <c r="L34" s="57">
        <f>B25</f>
        <v>1</v>
      </c>
      <c r="M34" s="8">
        <f t="shared" ref="M34:M39" si="36">IF(L34,L34/$L$40,"")</f>
        <v>2.5445292620865142E-3</v>
      </c>
      <c r="N34" s="58">
        <f>D25</f>
        <v>26896</v>
      </c>
      <c r="O34" s="58">
        <f>E25</f>
        <v>32544.16</v>
      </c>
      <c r="P34" s="59">
        <f t="shared" ref="P34:P39" si="37">IF(O34,O34/$O$40,"")</f>
        <v>1.9840161533626215E-2</v>
      </c>
    </row>
    <row r="35" spans="1:33" s="25" customFormat="1" ht="29.95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5" t="s">
        <v>1</v>
      </c>
      <c r="K35" s="146"/>
      <c r="L35" s="60">
        <f>G25</f>
        <v>252</v>
      </c>
      <c r="M35" s="8">
        <f t="shared" si="36"/>
        <v>0.64122137404580148</v>
      </c>
      <c r="N35" s="61">
        <f>I25</f>
        <v>821550.97520661156</v>
      </c>
      <c r="O35" s="61">
        <f>J25</f>
        <v>994076.68</v>
      </c>
      <c r="P35" s="59">
        <f t="shared" si="37"/>
        <v>0.60602706931169392</v>
      </c>
    </row>
    <row r="36" spans="1:33" ht="29.95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5" t="s">
        <v>2</v>
      </c>
      <c r="K36" s="146"/>
      <c r="L36" s="60">
        <f>L25</f>
        <v>91</v>
      </c>
      <c r="M36" s="8">
        <f t="shared" si="36"/>
        <v>0.23155216284987276</v>
      </c>
      <c r="N36" s="61">
        <f>N25</f>
        <v>131716.80165289258</v>
      </c>
      <c r="O36" s="61">
        <f>O25</f>
        <v>159377.33000000002</v>
      </c>
      <c r="P36" s="59">
        <f t="shared" si="37"/>
        <v>9.7162500798854606E-2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49</v>
      </c>
      <c r="M38" s="8">
        <f t="shared" si="36"/>
        <v>0.12468193384223919</v>
      </c>
      <c r="N38" s="61">
        <f>X25</f>
        <v>375470.34710743802</v>
      </c>
      <c r="O38" s="61">
        <f>Y25</f>
        <v>454319.12</v>
      </c>
      <c r="P38" s="59">
        <f t="shared" si="37"/>
        <v>0.27697026835582522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31"/>
        <v>9</v>
      </c>
      <c r="C39" s="8">
        <f t="shared" si="32"/>
        <v>2.2900763358778626E-2</v>
      </c>
      <c r="D39" s="13">
        <f t="shared" si="33"/>
        <v>214649.72727272729</v>
      </c>
      <c r="E39" s="22">
        <f t="shared" si="34"/>
        <v>259726.17</v>
      </c>
      <c r="F39" s="21">
        <f t="shared" si="35"/>
        <v>0.15833898208803249</v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31"/>
        <v>4</v>
      </c>
      <c r="C40" s="8">
        <f t="shared" si="32"/>
        <v>1.0178117048346057E-2</v>
      </c>
      <c r="D40" s="13">
        <f t="shared" si="33"/>
        <v>214619.7520661157</v>
      </c>
      <c r="E40" s="23">
        <f t="shared" si="34"/>
        <v>259689.9</v>
      </c>
      <c r="F40" s="21">
        <f t="shared" si="35"/>
        <v>0.15831687051228971</v>
      </c>
      <c r="G40" s="25"/>
      <c r="J40" s="147" t="s">
        <v>0</v>
      </c>
      <c r="K40" s="148"/>
      <c r="L40" s="83">
        <f>SUM(L34:L39)</f>
        <v>393</v>
      </c>
      <c r="M40" s="17">
        <f>SUM(M34:M39)</f>
        <v>1</v>
      </c>
      <c r="N40" s="84">
        <f>SUM(N34:N39)</f>
        <v>1355634.1239669421</v>
      </c>
      <c r="O40" s="85">
        <f>SUM(O34:O39)</f>
        <v>1640317.29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31"/>
        <v>328</v>
      </c>
      <c r="C41" s="8">
        <f t="shared" si="32"/>
        <v>0.83460559796437661</v>
      </c>
      <c r="D41" s="13">
        <f t="shared" si="33"/>
        <v>620598.19008264458</v>
      </c>
      <c r="E41" s="23">
        <f t="shared" si="34"/>
        <v>750923.81</v>
      </c>
      <c r="F41" s="21">
        <f t="shared" si="35"/>
        <v>0.45779180319436857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29.95" customHeight="1" x14ac:dyDescent="0.3">
      <c r="A42" s="46" t="s">
        <v>32</v>
      </c>
      <c r="B42" s="12">
        <f t="shared" si="31"/>
        <v>50</v>
      </c>
      <c r="C42" s="8">
        <f t="shared" si="32"/>
        <v>0.1272264631043257</v>
      </c>
      <c r="D42" s="13">
        <f t="shared" si="33"/>
        <v>24184.487603305784</v>
      </c>
      <c r="E42" s="14">
        <f t="shared" si="34"/>
        <v>29263.23</v>
      </c>
      <c r="F42" s="21">
        <f t="shared" si="35"/>
        <v>1.7839981434323599E-2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29.95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29.95" customHeight="1" x14ac:dyDescent="0.3">
      <c r="A44" s="94" t="s">
        <v>53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29.95" customHeight="1" x14ac:dyDescent="0.3">
      <c r="A45" s="94" t="s">
        <v>62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29.95" customHeight="1" thickBot="1" x14ac:dyDescent="0.35">
      <c r="A46" s="64" t="s">
        <v>0</v>
      </c>
      <c r="B46" s="16">
        <f>SUM(B34:B45)</f>
        <v>393</v>
      </c>
      <c r="C46" s="17">
        <f>SUM(C34:C45)</f>
        <v>1</v>
      </c>
      <c r="D46" s="18">
        <f>SUM(D34:D45)</f>
        <v>1355634.1239669421</v>
      </c>
      <c r="E46" s="18">
        <f>SUM(E34:E45)</f>
        <v>1640317.29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topLeftCell="A22" zoomScale="80" zoomScaleNormal="80" workbookViewId="0">
      <selection activeCell="E46" sqref="E46"/>
    </sheetView>
  </sheetViews>
  <sheetFormatPr defaultColWidth="9.109375" defaultRowHeight="15.05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8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51</v>
      </c>
      <c r="B7" s="31" t="s">
        <v>50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93" t="str">
        <f>'1T'!B8</f>
        <v>CONSORCI DEL MERCAT DE LES FLORS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29.95" customHeight="1" thickBot="1" x14ac:dyDescent="0.35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8.950000000000003" customHeight="1" thickBot="1" x14ac:dyDescent="0.35">
      <c r="A12" s="173"/>
      <c r="B12" s="34" t="s">
        <v>7</v>
      </c>
      <c r="C12" s="35" t="s">
        <v>8</v>
      </c>
      <c r="D12" s="36" t="s">
        <v>54</v>
      </c>
      <c r="E12" s="37" t="s">
        <v>55</v>
      </c>
      <c r="F12" s="38" t="s">
        <v>13</v>
      </c>
      <c r="G12" s="39" t="s">
        <v>7</v>
      </c>
      <c r="H12" s="35" t="s">
        <v>8</v>
      </c>
      <c r="I12" s="36" t="s">
        <v>54</v>
      </c>
      <c r="J12" s="37" t="s">
        <v>55</v>
      </c>
      <c r="K12" s="38" t="s">
        <v>13</v>
      </c>
      <c r="L12" s="39" t="s">
        <v>7</v>
      </c>
      <c r="M12" s="35" t="s">
        <v>8</v>
      </c>
      <c r="N12" s="36" t="s">
        <v>54</v>
      </c>
      <c r="O12" s="37" t="s">
        <v>55</v>
      </c>
      <c r="P12" s="38" t="s">
        <v>13</v>
      </c>
      <c r="Q12" s="39" t="s">
        <v>7</v>
      </c>
      <c r="R12" s="35" t="s">
        <v>8</v>
      </c>
      <c r="S12" s="36" t="s">
        <v>54</v>
      </c>
      <c r="T12" s="37" t="s">
        <v>55</v>
      </c>
      <c r="U12" s="40" t="s">
        <v>13</v>
      </c>
      <c r="V12" s="34" t="s">
        <v>7</v>
      </c>
      <c r="W12" s="35" t="s">
        <v>8</v>
      </c>
      <c r="X12" s="36" t="s">
        <v>54</v>
      </c>
      <c r="Y12" s="37" t="s">
        <v>55</v>
      </c>
      <c r="Z12" s="38" t="s">
        <v>13</v>
      </c>
      <c r="AA12" s="34" t="s">
        <v>7</v>
      </c>
      <c r="AB12" s="35" t="s">
        <v>8</v>
      </c>
      <c r="AC12" s="36" t="s">
        <v>54</v>
      </c>
      <c r="AD12" s="37" t="s">
        <v>55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'1T'!B13+'2T'!B13+'3T'!B13+'4T'!B13</f>
        <v>0</v>
      </c>
      <c r="C13" s="20" t="str">
        <f t="shared" ref="C13:C24" si="0">IF(B13,B13/$B$25,"")</f>
        <v/>
      </c>
      <c r="D13" s="10">
        <f>'1T'!D13+'2T'!D13+'3T'!D13+'4T'!D13</f>
        <v>0</v>
      </c>
      <c r="E13" s="10">
        <f>'1T'!E13+'2T'!E13+'3T'!E13+'4T'!E13</f>
        <v>0</v>
      </c>
      <c r="F13" s="21" t="str">
        <f t="shared" ref="F13:F24" si="1">IF(E13,E13/$E$25,"")</f>
        <v/>
      </c>
      <c r="G13" s="9">
        <f>'1T'!G13+'2T'!G13+'3T'!G13+'4T'!G13</f>
        <v>9</v>
      </c>
      <c r="H13" s="20">
        <f t="shared" ref="H13:H24" si="2">IF(G13,G13/$G$25,"")</f>
        <v>1.5679442508710801E-2</v>
      </c>
      <c r="I13" s="10">
        <f>'1T'!I13+'2T'!I13+'3T'!I13+'4T'!I13</f>
        <v>660522.30578512407</v>
      </c>
      <c r="J13" s="10">
        <f>'1T'!J13+'2T'!J13+'3T'!J13+'4T'!J13</f>
        <v>799231.99</v>
      </c>
      <c r="K13" s="21">
        <f t="shared" ref="K13:K24" si="3">IF(J13,J13/$J$25,"")</f>
        <v>0.38485215426287067</v>
      </c>
      <c r="L13" s="9">
        <f>'1T'!L13+'2T'!L13+'3T'!L13+'4T'!L13</f>
        <v>0</v>
      </c>
      <c r="M13" s="20" t="str">
        <f t="shared" ref="M13:M24" si="4">IF(L13,L13/$L$25,"")</f>
        <v/>
      </c>
      <c r="N13" s="10">
        <f>'1T'!N13+'2T'!N13+'3T'!N13+'4T'!N13</f>
        <v>0</v>
      </c>
      <c r="O13" s="10">
        <f>'1T'!O13+'2T'!O13+'3T'!O13+'4T'!O13</f>
        <v>0</v>
      </c>
      <c r="P13" s="21" t="str">
        <f t="shared" ref="P13:P24" si="5">IF(O13,O13/$O$25,"")</f>
        <v/>
      </c>
      <c r="Q13" s="9">
        <f>'1T'!Q13+'2T'!Q13+'3T'!Q13+'4T'!Q13</f>
        <v>0</v>
      </c>
      <c r="R13" s="20" t="str">
        <f t="shared" ref="R13:R24" si="6">IF(Q13,Q13/$Q$25,"")</f>
        <v/>
      </c>
      <c r="S13" s="10">
        <f>'1T'!S13+'2T'!S13+'3T'!S13+'4T'!S13</f>
        <v>0</v>
      </c>
      <c r="T13" s="10">
        <f>'1T'!T13+'2T'!T13+'3T'!T13+'4T'!T13</f>
        <v>0</v>
      </c>
      <c r="U13" s="21" t="str">
        <f t="shared" ref="U13:U24" si="7">IF(T13,T13/$T$25,"")</f>
        <v/>
      </c>
      <c r="V13" s="9">
        <f>'1T'!AA13+'2T'!AA13+'3T'!AA13+'4T'!AA13</f>
        <v>0</v>
      </c>
      <c r="W13" s="20" t="str">
        <f t="shared" ref="W13:W24" si="8">IF(V13,V13/$V$25,"")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 t="shared" ref="Z13:Z24" si="9">IF(Y13,Y13/$Y$25,"")</f>
        <v/>
      </c>
      <c r="AA13" s="9">
        <f>'1T'!V13+'2T'!V13+'3T'!V13+'4T'!V13</f>
        <v>0</v>
      </c>
      <c r="AB13" s="20" t="str">
        <f t="shared" ref="AB13:AB24" si="10">IF(AA13,AA13/$AA$25,"")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9">
        <f>'1T'!B14+'2T'!B14+'3T'!B14+'4T'!B14</f>
        <v>0</v>
      </c>
      <c r="C14" s="20" t="str">
        <f t="shared" si="0"/>
        <v/>
      </c>
      <c r="D14" s="13">
        <f>'1T'!D14+'2T'!D14+'3T'!D14+'4T'!D14</f>
        <v>0</v>
      </c>
      <c r="E14" s="13">
        <f>'1T'!E14+'2T'!E14+'3T'!E14+'4T'!E14</f>
        <v>0</v>
      </c>
      <c r="F14" s="21" t="str">
        <f t="shared" si="1"/>
        <v/>
      </c>
      <c r="G14" s="9">
        <f>'1T'!G14+'2T'!G14+'3T'!G14+'4T'!G14</f>
        <v>0</v>
      </c>
      <c r="H14" s="20" t="str">
        <f t="shared" si="2"/>
        <v/>
      </c>
      <c r="I14" s="13">
        <f>'1T'!I14+'2T'!I14+'3T'!I14+'4T'!I14</f>
        <v>0</v>
      </c>
      <c r="J14" s="13">
        <f>'1T'!J14+'2T'!J14+'3T'!J14+'4T'!J14</f>
        <v>0</v>
      </c>
      <c r="K14" s="21" t="str">
        <f t="shared" si="3"/>
        <v/>
      </c>
      <c r="L14" s="9">
        <f>'1T'!L14+'2T'!L14+'3T'!L14+'4T'!L14</f>
        <v>0</v>
      </c>
      <c r="M14" s="20" t="str">
        <f t="shared" si="4"/>
        <v/>
      </c>
      <c r="N14" s="13">
        <f>'1T'!N14+'2T'!N14+'3T'!N14+'4T'!N14</f>
        <v>0</v>
      </c>
      <c r="O14" s="13">
        <f>'1T'!O14+'2T'!O14+'3T'!O14+'4T'!O14</f>
        <v>0</v>
      </c>
      <c r="P14" s="21" t="str">
        <f t="shared" si="5"/>
        <v/>
      </c>
      <c r="Q14" s="9">
        <f>'1T'!Q14+'2T'!Q14+'3T'!Q14+'4T'!Q14</f>
        <v>0</v>
      </c>
      <c r="R14" s="20" t="str">
        <f t="shared" si="6"/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si="7"/>
        <v/>
      </c>
      <c r="V14" s="9">
        <f>'1T'!AA14+'2T'!AA14+'3T'!AA14+'4T'!AA14</f>
        <v>0</v>
      </c>
      <c r="W14" s="20" t="str">
        <f t="shared" si="8"/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si="9"/>
        <v/>
      </c>
      <c r="AA14" s="9">
        <f>'1T'!V14+'2T'!V14+'3T'!V14+'4T'!V14</f>
        <v>0</v>
      </c>
      <c r="AB14" s="20" t="str">
        <f t="shared" si="10"/>
        <v/>
      </c>
      <c r="AC14" s="13">
        <f>'1T'!X14+'2T'!X14+'3T'!X14+'4T'!X14</f>
        <v>0</v>
      </c>
      <c r="AD14" s="13">
        <f>'1T'!Y14+'2T'!Y14+'3T'!Y14+'4T'!Y14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'1T'!B15+'2T'!B15+'3T'!B15+'4T'!B15</f>
        <v>0</v>
      </c>
      <c r="C15" s="20" t="str">
        <f t="shared" si="0"/>
        <v/>
      </c>
      <c r="D15" s="13">
        <f>'1T'!D15+'2T'!D15+'3T'!D15+'4T'!D15</f>
        <v>0</v>
      </c>
      <c r="E15" s="13">
        <f>'1T'!E15+'2T'!E15+'3T'!E15+'4T'!E15</f>
        <v>0</v>
      </c>
      <c r="F15" s="21" t="str">
        <f t="shared" si="1"/>
        <v/>
      </c>
      <c r="G15" s="9">
        <f>'1T'!G15+'2T'!G15+'3T'!G15+'4T'!G15</f>
        <v>0</v>
      </c>
      <c r="H15" s="20" t="str">
        <f t="shared" si="2"/>
        <v/>
      </c>
      <c r="I15" s="13">
        <f>'1T'!I15+'2T'!I15+'3T'!I15+'4T'!I15</f>
        <v>0</v>
      </c>
      <c r="J15" s="13">
        <f>'1T'!J15+'2T'!J15+'3T'!J15+'4T'!J15</f>
        <v>0</v>
      </c>
      <c r="K15" s="21" t="str">
        <f t="shared" si="3"/>
        <v/>
      </c>
      <c r="L15" s="9">
        <f>'1T'!L15+'2T'!L15+'3T'!L15+'4T'!L15</f>
        <v>0</v>
      </c>
      <c r="M15" s="20" t="str">
        <f t="shared" si="4"/>
        <v/>
      </c>
      <c r="N15" s="13">
        <f>'1T'!N15+'2T'!N15+'3T'!N15+'4T'!N15</f>
        <v>0</v>
      </c>
      <c r="O15" s="13">
        <f>'1T'!O15+'2T'!O15+'3T'!O15+'4T'!O15</f>
        <v>0</v>
      </c>
      <c r="P15" s="21" t="str">
        <f t="shared" si="5"/>
        <v/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'1T'!B18+'2T'!B18+'3T'!B18+'4T'!B18</f>
        <v>0</v>
      </c>
      <c r="C18" s="20" t="str">
        <f t="shared" si="0"/>
        <v/>
      </c>
      <c r="D18" s="13">
        <f>'1T'!D18+'2T'!D18+'3T'!D18+'4T'!D18</f>
        <v>0</v>
      </c>
      <c r="E18" s="13">
        <f>'1T'!E18+'2T'!E18+'3T'!E18+'4T'!E18</f>
        <v>0</v>
      </c>
      <c r="F18" s="21" t="str">
        <f t="shared" si="1"/>
        <v/>
      </c>
      <c r="G18" s="9">
        <f>'1T'!G18+'2T'!G18+'3T'!G18+'4T'!G18</f>
        <v>1</v>
      </c>
      <c r="H18" s="20">
        <f t="shared" si="2"/>
        <v>1.7421602787456446E-3</v>
      </c>
      <c r="I18" s="13">
        <f>'1T'!I18+'2T'!I18+'3T'!I18+'4T'!I18</f>
        <v>17000</v>
      </c>
      <c r="J18" s="13">
        <f>'1T'!J18+'2T'!J18+'3T'!J18+'4T'!J18</f>
        <v>20570</v>
      </c>
      <c r="K18" s="21">
        <f t="shared" si="3"/>
        <v>9.9050199594578909E-3</v>
      </c>
      <c r="L18" s="9">
        <f>'1T'!L18+'2T'!L18+'3T'!L18+'4T'!L18</f>
        <v>0</v>
      </c>
      <c r="M18" s="20" t="str">
        <f t="shared" si="4"/>
        <v/>
      </c>
      <c r="N18" s="13">
        <f>'1T'!N18+'2T'!N18+'3T'!N18+'4T'!N18</f>
        <v>0</v>
      </c>
      <c r="O18" s="13">
        <f>'1T'!O18+'2T'!O18+'3T'!O18+'4T'!O18</f>
        <v>0</v>
      </c>
      <c r="P18" s="21" t="str">
        <f t="shared" si="5"/>
        <v/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0</v>
      </c>
      <c r="W18" s="20" t="str">
        <f t="shared" si="8"/>
        <v/>
      </c>
      <c r="X18" s="13">
        <f>'1T'!AC18+'2T'!AC18+'3T'!AC18+'4T'!AC18</f>
        <v>0</v>
      </c>
      <c r="Y18" s="13">
        <f>'1T'!AD18+'2T'!AD18+'3T'!AD18+'4T'!AD18</f>
        <v>0</v>
      </c>
      <c r="Z18" s="21" t="str">
        <f t="shared" si="9"/>
        <v/>
      </c>
      <c r="AA18" s="9">
        <f>'1T'!V18+'2T'!V18+'3T'!V18+'4T'!V18</f>
        <v>20</v>
      </c>
      <c r="AB18" s="20">
        <f t="shared" si="10"/>
        <v>0.13793103448275862</v>
      </c>
      <c r="AC18" s="13">
        <f>'1T'!X18+'2T'!X18+'3T'!X18+'4T'!X18</f>
        <v>644625.72727272729</v>
      </c>
      <c r="AD18" s="13">
        <f>'1T'!Y18+'2T'!Y18+'3T'!Y18+'4T'!Y18</f>
        <v>779997.13</v>
      </c>
      <c r="AE18" s="21">
        <f t="shared" si="11"/>
        <v>0.59107195111992783</v>
      </c>
    </row>
    <row r="19" spans="1:31" s="42" customFormat="1" ht="36" customHeight="1" x14ac:dyDescent="0.25">
      <c r="A19" s="44" t="s">
        <v>28</v>
      </c>
      <c r="B19" s="9">
        <f>'1T'!B19+'2T'!B19+'3T'!B19+'4T'!B19</f>
        <v>0</v>
      </c>
      <c r="C19" s="20" t="str">
        <f t="shared" si="0"/>
        <v/>
      </c>
      <c r="D19" s="13">
        <f>'1T'!D19+'2T'!D19+'3T'!D19+'4T'!D19</f>
        <v>0</v>
      </c>
      <c r="E19" s="13">
        <f>'1T'!E19+'2T'!E19+'3T'!E19+'4T'!E19</f>
        <v>0</v>
      </c>
      <c r="F19" s="21" t="str">
        <f t="shared" si="1"/>
        <v/>
      </c>
      <c r="G19" s="9">
        <f>'1T'!G19+'2T'!G19+'3T'!G19+'4T'!G19</f>
        <v>11</v>
      </c>
      <c r="H19" s="20">
        <f t="shared" si="2"/>
        <v>1.9163763066202089E-2</v>
      </c>
      <c r="I19" s="13">
        <f>'1T'!I19+'2T'!I19+'3T'!I19+'4T'!I19</f>
        <v>371230.38842975209</v>
      </c>
      <c r="J19" s="13">
        <f>'1T'!J19+'2T'!J19+'3T'!J19+'4T'!J19</f>
        <v>449188.77</v>
      </c>
      <c r="K19" s="21">
        <f t="shared" si="3"/>
        <v>0.21629672982082354</v>
      </c>
      <c r="L19" s="9">
        <f>'1T'!L19+'2T'!L19+'3T'!L19+'4T'!L19</f>
        <v>1</v>
      </c>
      <c r="M19" s="20">
        <f t="shared" si="4"/>
        <v>6.0606060606060606E-3</v>
      </c>
      <c r="N19" s="13">
        <f>'1T'!N19+'2T'!N19+'3T'!N19+'4T'!N19</f>
        <v>11086.140495867769</v>
      </c>
      <c r="O19" s="13">
        <f>'1T'!O19+'2T'!O19+'3T'!O19+'4T'!O19</f>
        <v>13414.23</v>
      </c>
      <c r="P19" s="21">
        <f t="shared" si="5"/>
        <v>5.8185636063198029E-2</v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'1T'!B20+'2T'!B20+'3T'!B20+'4T'!B20</f>
        <v>3</v>
      </c>
      <c r="C20" s="20">
        <f t="shared" si="0"/>
        <v>1</v>
      </c>
      <c r="D20" s="13">
        <f>'1T'!D20+'2T'!D20+'3T'!D20+'4T'!D20</f>
        <v>34938.479338842975</v>
      </c>
      <c r="E20" s="13">
        <f>'1T'!E20+'2T'!E20+'3T'!E20+'4T'!E20</f>
        <v>42275.56</v>
      </c>
      <c r="F20" s="21">
        <f t="shared" si="1"/>
        <v>1</v>
      </c>
      <c r="G20" s="9">
        <f>'1T'!G20+'2T'!G20+'3T'!G20+'4T'!G20</f>
        <v>470</v>
      </c>
      <c r="H20" s="20">
        <f t="shared" si="2"/>
        <v>0.81881533101045301</v>
      </c>
      <c r="I20" s="13">
        <f>'1T'!I20+'2T'!I20+'3T'!I20+'4T'!I20</f>
        <v>659941.87603305781</v>
      </c>
      <c r="J20" s="13">
        <f>'1T'!J20+'2T'!J20+'3T'!J20+'4T'!J20</f>
        <v>798529.66999999993</v>
      </c>
      <c r="K20" s="21">
        <f t="shared" si="3"/>
        <v>0.38451396789350134</v>
      </c>
      <c r="L20" s="9">
        <f>'1T'!L20+'2T'!L20+'3T'!L20+'4T'!L20</f>
        <v>64</v>
      </c>
      <c r="M20" s="20">
        <f t="shared" si="4"/>
        <v>0.38787878787878788</v>
      </c>
      <c r="N20" s="13">
        <f>'1T'!N20+'2T'!N20+'3T'!N20+'4T'!N20</f>
        <v>136487.10743801654</v>
      </c>
      <c r="O20" s="13">
        <f>'1T'!O20+'2T'!O20+'3T'!O20+'4T'!O20</f>
        <v>165149.40000000002</v>
      </c>
      <c r="P20" s="21">
        <f t="shared" si="5"/>
        <v>0.71635292405568707</v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125</v>
      </c>
      <c r="AB20" s="20">
        <f t="shared" si="10"/>
        <v>0.86206896551724133</v>
      </c>
      <c r="AC20" s="13">
        <f>'1T'!X20+'2T'!X20+'3T'!X20+'4T'!X20</f>
        <v>445978.76859504136</v>
      </c>
      <c r="AD20" s="13">
        <f>'1T'!Y20+'2T'!Y20+'3T'!Y20+'4T'!Y20</f>
        <v>539634.31000000006</v>
      </c>
      <c r="AE20" s="21">
        <f t="shared" si="11"/>
        <v>0.40892804888007223</v>
      </c>
    </row>
    <row r="21" spans="1:31" s="42" customFormat="1" ht="39.950000000000003" customHeight="1" x14ac:dyDescent="0.3">
      <c r="A21" s="46" t="s">
        <v>35</v>
      </c>
      <c r="B21" s="9">
        <f>'1T'!B21+'2T'!B21+'3T'!B21+'4T'!B21</f>
        <v>0</v>
      </c>
      <c r="C21" s="20" t="str">
        <f t="shared" si="0"/>
        <v/>
      </c>
      <c r="D21" s="13">
        <f>'1T'!D21+'2T'!D21+'3T'!D21+'4T'!D21</f>
        <v>0</v>
      </c>
      <c r="E21" s="13">
        <f>'1T'!E21+'2T'!E21+'3T'!E21+'4T'!E21</f>
        <v>0</v>
      </c>
      <c r="F21" s="21" t="str">
        <f t="shared" si="1"/>
        <v/>
      </c>
      <c r="G21" s="9">
        <f>'1T'!G21+'2T'!G21+'3T'!G21+'4T'!G21</f>
        <v>83</v>
      </c>
      <c r="H21" s="20">
        <f t="shared" si="2"/>
        <v>0.14459930313588851</v>
      </c>
      <c r="I21" s="13">
        <f>'1T'!I21+'2T'!I21+'3T'!I21+'4T'!I21</f>
        <v>7606.8677685950406</v>
      </c>
      <c r="J21" s="13">
        <f>'1T'!J21+'2T'!J21+'3T'!J21+'4T'!J21</f>
        <v>9204.3100000000013</v>
      </c>
      <c r="K21" s="21">
        <f t="shared" si="3"/>
        <v>4.4321280633465177E-3</v>
      </c>
      <c r="L21" s="9">
        <f>'1T'!L21+'2T'!L21+'3T'!L21+'4T'!L21</f>
        <v>100</v>
      </c>
      <c r="M21" s="20">
        <f t="shared" si="4"/>
        <v>0.60606060606060608</v>
      </c>
      <c r="N21" s="13">
        <f>'1T'!N21+'2T'!N21+'3T'!N21+'4T'!N21</f>
        <v>42957.289256198346</v>
      </c>
      <c r="O21" s="13">
        <f>'1T'!O21+'2T'!O21+'3T'!O21+'4T'!O21</f>
        <v>51978.32</v>
      </c>
      <c r="P21" s="21">
        <f t="shared" si="5"/>
        <v>0.22546143988111486</v>
      </c>
      <c r="Q21" s="9">
        <f>'1T'!Q21+'2T'!Q21+'3T'!Q21+'4T'!Q21</f>
        <v>0</v>
      </c>
      <c r="R21" s="20" t="str">
        <f t="shared" si="6"/>
        <v/>
      </c>
      <c r="S21" s="13">
        <f>'1T'!S21+'2T'!S21+'3T'!S21+'4T'!S21</f>
        <v>0</v>
      </c>
      <c r="T21" s="13">
        <f>'1T'!T21+'2T'!T21+'3T'!T21+'4T'!T21</f>
        <v>0</v>
      </c>
      <c r="U21" s="21" t="str">
        <f t="shared" si="7"/>
        <v/>
      </c>
      <c r="V21" s="9">
        <f>'1T'!AA21+'2T'!AA21+'3T'!AA21+'4T'!AA21</f>
        <v>0</v>
      </c>
      <c r="W21" s="20" t="str">
        <f t="shared" si="8"/>
        <v/>
      </c>
      <c r="X21" s="13">
        <f>'1T'!AC21+'2T'!AC21+'3T'!AC21+'4T'!AC21</f>
        <v>0</v>
      </c>
      <c r="Y21" s="13">
        <f>'1T'!AD21+'2T'!AD21+'3T'!AD21+'4T'!AD21</f>
        <v>0</v>
      </c>
      <c r="Z21" s="21" t="str">
        <f t="shared" si="9"/>
        <v/>
      </c>
      <c r="AA21" s="9">
        <f>'1T'!V21+'2T'!V21+'3T'!V21+'4T'!V21</f>
        <v>0</v>
      </c>
      <c r="AB21" s="20" t="str">
        <f t="shared" si="10"/>
        <v/>
      </c>
      <c r="AC21" s="13">
        <f>'1T'!X21+'2T'!X21+'3T'!X21+'4T'!X21</f>
        <v>0</v>
      </c>
      <c r="AD21" s="13">
        <f>'1T'!Y21+'2T'!Y21+'3T'!Y21+'4T'!Y21</f>
        <v>0</v>
      </c>
      <c r="AE21" s="21" t="str">
        <f t="shared" si="11"/>
        <v/>
      </c>
    </row>
    <row r="22" spans="1:31" s="42" customFormat="1" ht="39.950000000000003" customHeight="1" x14ac:dyDescent="0.25">
      <c r="A22" s="92" t="s">
        <v>45</v>
      </c>
      <c r="B22" s="9">
        <f>'1T'!B22+'2T'!B22+'3T'!B22+'4T'!B22</f>
        <v>0</v>
      </c>
      <c r="C22" s="20" t="str">
        <f t="shared" si="0"/>
        <v/>
      </c>
      <c r="D22" s="13">
        <f>'1T'!D22+'2T'!D22+'3T'!D22+'4T'!D22</f>
        <v>0</v>
      </c>
      <c r="E22" s="23">
        <f>'1T'!E22+'2T'!E22+'3T'!E22+'4T'!E22</f>
        <v>0</v>
      </c>
      <c r="F22" s="21" t="str">
        <f t="shared" si="1"/>
        <v/>
      </c>
      <c r="G22" s="9">
        <f>'1T'!G22+'2T'!G22+'3T'!G22+'4T'!G22</f>
        <v>0</v>
      </c>
      <c r="H22" s="20" t="str">
        <f t="shared" si="2"/>
        <v/>
      </c>
      <c r="I22" s="13">
        <f>'1T'!I22+'2T'!I22+'3T'!I22+'4T'!I22</f>
        <v>0</v>
      </c>
      <c r="J22" s="23">
        <f>'1T'!J22+'2T'!J22+'3T'!J22+'4T'!J22</f>
        <v>0</v>
      </c>
      <c r="K22" s="21" t="str">
        <f t="shared" si="3"/>
        <v/>
      </c>
      <c r="L22" s="9">
        <f>'1T'!L22+'2T'!L22+'3T'!L22+'4T'!L22</f>
        <v>0</v>
      </c>
      <c r="M22" s="20" t="str">
        <f t="shared" si="4"/>
        <v/>
      </c>
      <c r="N22" s="13">
        <f>'1T'!N22+'2T'!N22+'3T'!N22+'4T'!N22</f>
        <v>0</v>
      </c>
      <c r="O22" s="23">
        <f>'1T'!O22+'2T'!O22+'3T'!O22+'4T'!O22</f>
        <v>0</v>
      </c>
      <c r="P22" s="21" t="str">
        <f t="shared" si="5"/>
        <v/>
      </c>
      <c r="Q22" s="9">
        <f>'1T'!Q22+'2T'!Q22+'3T'!Q22+'4T'!Q22</f>
        <v>0</v>
      </c>
      <c r="R22" s="20" t="str">
        <f t="shared" si="6"/>
        <v/>
      </c>
      <c r="S22" s="13">
        <f>'1T'!S22+'2T'!S22+'3T'!S22+'4T'!S22</f>
        <v>0</v>
      </c>
      <c r="T22" s="23">
        <f>'1T'!T22+'2T'!T22+'3T'!T22+'4T'!T22</f>
        <v>0</v>
      </c>
      <c r="U22" s="21" t="str">
        <f t="shared" si="7"/>
        <v/>
      </c>
      <c r="V22" s="9">
        <f>'1T'!AA22+'2T'!AA22+'3T'!AA22+'4T'!AA22</f>
        <v>0</v>
      </c>
      <c r="W22" s="20" t="str">
        <f t="shared" si="8"/>
        <v/>
      </c>
      <c r="X22" s="13">
        <f>'1T'!AC22+'2T'!AC22+'3T'!AC22+'4T'!AC22</f>
        <v>0</v>
      </c>
      <c r="Y22" s="23">
        <f>'1T'!AD22+'2T'!AD22+'3T'!AD22+'4T'!AD22</f>
        <v>0</v>
      </c>
      <c r="Z22" s="21" t="str">
        <f t="shared" si="9"/>
        <v/>
      </c>
      <c r="AA22" s="9">
        <f>'1T'!V22+'2T'!V22+'3T'!V22+'4T'!V22</f>
        <v>0</v>
      </c>
      <c r="AB22" s="20" t="str">
        <f t="shared" si="10"/>
        <v/>
      </c>
      <c r="AC22" s="13">
        <f>'1T'!X22+'2T'!X22+'3T'!X22+'4T'!X22</f>
        <v>0</v>
      </c>
      <c r="AD22" s="23">
        <f>'1T'!Y22+'2T'!Y22+'3T'!Y22+'4T'!Y22</f>
        <v>0</v>
      </c>
      <c r="AE22" s="21" t="str">
        <f t="shared" si="11"/>
        <v/>
      </c>
    </row>
    <row r="23" spans="1:31" s="42" customFormat="1" ht="39.950000000000003" customHeight="1" x14ac:dyDescent="0.3">
      <c r="A23" s="94" t="s">
        <v>53</v>
      </c>
      <c r="B23" s="81">
        <f>'1T'!B23+'2T'!B23+'3T'!B23+'4T'!B23</f>
        <v>0</v>
      </c>
      <c r="C23" s="66" t="str">
        <f t="shared" si="0"/>
        <v/>
      </c>
      <c r="D23" s="77">
        <f>'1T'!D23+'2T'!D23+'3T'!D23+'4T'!D23</f>
        <v>0</v>
      </c>
      <c r="E23" s="78">
        <f>'1T'!E23+'2T'!E23+'3T'!E23+'4T'!E23</f>
        <v>0</v>
      </c>
      <c r="F23" s="67" t="str">
        <f t="shared" si="1"/>
        <v/>
      </c>
      <c r="G23" s="81">
        <f>'1T'!G23+'2T'!G23+'3T'!G23+'4T'!G23</f>
        <v>0</v>
      </c>
      <c r="H23" s="66" t="str">
        <f t="shared" si="2"/>
        <v/>
      </c>
      <c r="I23" s="77">
        <f>'1T'!I23+'2T'!I23+'3T'!I23+'4T'!I23</f>
        <v>0</v>
      </c>
      <c r="J23" s="78">
        <f>'1T'!J23+'2T'!J23+'3T'!J23+'4T'!J23</f>
        <v>0</v>
      </c>
      <c r="K23" s="67" t="str">
        <f t="shared" si="3"/>
        <v/>
      </c>
      <c r="L23" s="81">
        <f>'1T'!L23+'2T'!L23+'3T'!L23+'4T'!L23</f>
        <v>0</v>
      </c>
      <c r="M23" s="66" t="str">
        <f t="shared" si="4"/>
        <v/>
      </c>
      <c r="N23" s="77">
        <f>'1T'!N23+'2T'!N23+'3T'!N23+'4T'!N23</f>
        <v>0</v>
      </c>
      <c r="O23" s="78">
        <f>'1T'!O23+'2T'!O23+'3T'!O23+'4T'!O23</f>
        <v>0</v>
      </c>
      <c r="P23" s="67" t="str">
        <f t="shared" si="5"/>
        <v/>
      </c>
      <c r="Q23" s="81">
        <f>'1T'!Q23+'2T'!Q23+'3T'!Q23+'4T'!Q23</f>
        <v>0</v>
      </c>
      <c r="R23" s="66" t="str">
        <f t="shared" si="6"/>
        <v/>
      </c>
      <c r="S23" s="77">
        <f>'1T'!S23+'2T'!S23+'3T'!S23+'4T'!S23</f>
        <v>0</v>
      </c>
      <c r="T23" s="78">
        <f>'1T'!T23+'2T'!T23+'3T'!T23+'4T'!T23</f>
        <v>0</v>
      </c>
      <c r="U23" s="67" t="str">
        <f t="shared" si="7"/>
        <v/>
      </c>
      <c r="V23" s="81">
        <f>'1T'!AA23+'2T'!AA23+'3T'!AA23+'4T'!AA23</f>
        <v>0</v>
      </c>
      <c r="W23" s="66" t="str">
        <f t="shared" si="8"/>
        <v/>
      </c>
      <c r="X23" s="77">
        <f>'1T'!AC23+'2T'!AC23+'3T'!AC23+'4T'!AC23</f>
        <v>0</v>
      </c>
      <c r="Y23" s="78">
        <f>'1T'!AD23+'2T'!AD23+'3T'!AD23+'4T'!AD23</f>
        <v>0</v>
      </c>
      <c r="Z23" s="67" t="str">
        <f t="shared" si="9"/>
        <v/>
      </c>
      <c r="AA23" s="81">
        <f>'1T'!V23+'2T'!V23+'3T'!V23+'4T'!V23</f>
        <v>0</v>
      </c>
      <c r="AB23" s="20" t="str">
        <f t="shared" si="10"/>
        <v/>
      </c>
      <c r="AC23" s="77">
        <f>'1T'!X23+'2T'!X23+'3T'!X23+'4T'!X23</f>
        <v>0</v>
      </c>
      <c r="AD23" s="78">
        <f>'1T'!Y23+'2T'!Y23+'3T'!Y23+'4T'!Y23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62</v>
      </c>
      <c r="B24" s="81">
        <f>'1T'!B24+'2T'!B24+'3T'!B24+'4T'!B24</f>
        <v>0</v>
      </c>
      <c r="C24" s="66" t="str">
        <f t="shared" si="0"/>
        <v/>
      </c>
      <c r="D24" s="77">
        <f>'1T'!D24+'2T'!D24+'3T'!D24+'4T'!D24</f>
        <v>0</v>
      </c>
      <c r="E24" s="78">
        <f>'1T'!E24+'2T'!E24+'3T'!E24+'4T'!E24</f>
        <v>0</v>
      </c>
      <c r="F24" s="67" t="str">
        <f t="shared" si="1"/>
        <v/>
      </c>
      <c r="G24" s="81">
        <f>'1T'!G24+'2T'!G24+'3T'!G24+'4T'!G24</f>
        <v>0</v>
      </c>
      <c r="H24" s="66" t="str">
        <f t="shared" si="2"/>
        <v/>
      </c>
      <c r="I24" s="77">
        <f>'1T'!I24+'2T'!I24+'3T'!I24+'4T'!I24</f>
        <v>0</v>
      </c>
      <c r="J24" s="78">
        <f>'1T'!J24+'2T'!J24+'3T'!J24+'4T'!J24</f>
        <v>0</v>
      </c>
      <c r="K24" s="67" t="str">
        <f t="shared" si="3"/>
        <v/>
      </c>
      <c r="L24" s="81">
        <f>'1T'!L24+'2T'!L24+'3T'!L24+'4T'!L24</f>
        <v>0</v>
      </c>
      <c r="M24" s="66" t="str">
        <f t="shared" si="4"/>
        <v/>
      </c>
      <c r="N24" s="77">
        <f>'1T'!N24+'2T'!N24+'3T'!N24+'4T'!N24</f>
        <v>0</v>
      </c>
      <c r="O24" s="78">
        <f>'1T'!O24+'2T'!O24+'3T'!O24+'4T'!O24</f>
        <v>0</v>
      </c>
      <c r="P24" s="67" t="str">
        <f t="shared" si="5"/>
        <v/>
      </c>
      <c r="Q24" s="81">
        <f>'1T'!Q24+'2T'!Q24+'3T'!Q24+'4T'!Q24</f>
        <v>0</v>
      </c>
      <c r="R24" s="66" t="str">
        <f t="shared" si="6"/>
        <v/>
      </c>
      <c r="S24" s="77">
        <f>'1T'!S24+'2T'!S24+'3T'!S24+'4T'!S24</f>
        <v>0</v>
      </c>
      <c r="T24" s="78">
        <f>'1T'!T24+'2T'!T24+'3T'!T24+'4T'!T24</f>
        <v>0</v>
      </c>
      <c r="U24" s="67" t="str">
        <f t="shared" si="7"/>
        <v/>
      </c>
      <c r="V24" s="81">
        <f>'1T'!AA24+'2T'!AA24+'3T'!AA24+'4T'!AA24</f>
        <v>0</v>
      </c>
      <c r="W24" s="66" t="str">
        <f t="shared" si="8"/>
        <v/>
      </c>
      <c r="X24" s="77">
        <f>'1T'!AC24+'2T'!AC24+'3T'!AC24+'4T'!AC24</f>
        <v>0</v>
      </c>
      <c r="Y24" s="78">
        <f>'1T'!AD24+'2T'!AD24+'3T'!AD24+'4T'!AD24</f>
        <v>0</v>
      </c>
      <c r="Z24" s="67" t="str">
        <f t="shared" si="9"/>
        <v/>
      </c>
      <c r="AA24" s="81">
        <f>'1T'!V24+'2T'!V24+'3T'!V24+'4T'!V24</f>
        <v>0</v>
      </c>
      <c r="AB24" s="20" t="str">
        <f t="shared" si="10"/>
        <v/>
      </c>
      <c r="AC24" s="77">
        <f>'1T'!X24+'2T'!X24+'3T'!X24+'4T'!X24</f>
        <v>0</v>
      </c>
      <c r="AD24" s="78">
        <f>'1T'!Y24+'2T'!Y24+'3T'!Y24+'4T'!Y24</f>
        <v>0</v>
      </c>
      <c r="AE24" s="67" t="str">
        <f t="shared" si="11"/>
        <v/>
      </c>
    </row>
    <row r="25" spans="1:31" ht="33.049999999999997" customHeight="1" thickBot="1" x14ac:dyDescent="0.3">
      <c r="A25" s="82" t="s">
        <v>0</v>
      </c>
      <c r="B25" s="16">
        <f t="shared" ref="B25:AE25" si="12">SUM(B13:B24)</f>
        <v>3</v>
      </c>
      <c r="C25" s="17">
        <f t="shared" si="12"/>
        <v>1</v>
      </c>
      <c r="D25" s="18">
        <f t="shared" si="12"/>
        <v>34938.479338842975</v>
      </c>
      <c r="E25" s="18">
        <f t="shared" si="12"/>
        <v>42275.56</v>
      </c>
      <c r="F25" s="19">
        <f t="shared" si="12"/>
        <v>1</v>
      </c>
      <c r="G25" s="16">
        <f t="shared" si="12"/>
        <v>574</v>
      </c>
      <c r="H25" s="17">
        <f t="shared" si="12"/>
        <v>1</v>
      </c>
      <c r="I25" s="18">
        <f t="shared" si="12"/>
        <v>1716301.4380165292</v>
      </c>
      <c r="J25" s="18">
        <f t="shared" si="12"/>
        <v>2076724.74</v>
      </c>
      <c r="K25" s="19">
        <f t="shared" si="12"/>
        <v>1</v>
      </c>
      <c r="L25" s="16">
        <f t="shared" si="12"/>
        <v>165</v>
      </c>
      <c r="M25" s="17">
        <f t="shared" si="12"/>
        <v>1</v>
      </c>
      <c r="N25" s="18">
        <f t="shared" si="12"/>
        <v>190530.53719008266</v>
      </c>
      <c r="O25" s="18">
        <f t="shared" si="12"/>
        <v>230541.95000000004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145</v>
      </c>
      <c r="AB25" s="17">
        <f t="shared" si="12"/>
        <v>1</v>
      </c>
      <c r="AC25" s="18">
        <f t="shared" si="12"/>
        <v>1090604.4958677688</v>
      </c>
      <c r="AD25" s="18">
        <f t="shared" si="12"/>
        <v>1319631.44</v>
      </c>
      <c r="AE25" s="19">
        <f t="shared" si="12"/>
        <v>1</v>
      </c>
    </row>
    <row r="26" spans="1:31" s="25" customFormat="1" ht="18.649999999999999" customHeight="1" x14ac:dyDescent="0.25">
      <c r="B26" s="26"/>
      <c r="H26" s="26"/>
      <c r="N26" s="26"/>
    </row>
    <row r="27" spans="1:31" s="49" customFormat="1" ht="34.200000000000003" customHeight="1" x14ac:dyDescent="0.3">
      <c r="A27" s="125" t="s">
        <v>58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26" t="s">
        <v>63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0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5" customHeight="1" thickBot="1" x14ac:dyDescent="0.35">
      <c r="A33" s="153"/>
      <c r="B33" s="55" t="s">
        <v>14</v>
      </c>
      <c r="C33" s="35" t="s">
        <v>8</v>
      </c>
      <c r="D33" s="36" t="s">
        <v>54</v>
      </c>
      <c r="E33" s="37" t="s">
        <v>55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54</v>
      </c>
      <c r="O33" s="37" t="s">
        <v>55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9</v>
      </c>
      <c r="C34" s="8">
        <f t="shared" ref="C34:C40" si="14">IF(B34,B34/$B$46,"")</f>
        <v>1.0146561443066516E-2</v>
      </c>
      <c r="D34" s="10">
        <f t="shared" ref="D34:D43" si="15">D13+I13+N13+S13+X13+AC13</f>
        <v>660522.30578512407</v>
      </c>
      <c r="E34" s="11">
        <f t="shared" ref="E34:E43" si="16">E13+J13+O13+T13+Y13+AD13</f>
        <v>799231.99</v>
      </c>
      <c r="F34" s="21">
        <f t="shared" ref="F34:F40" si="17">IF(E34,E34/$E$46,"")</f>
        <v>0.21782342770478114</v>
      </c>
      <c r="J34" s="149" t="s">
        <v>3</v>
      </c>
      <c r="K34" s="150"/>
      <c r="L34" s="57">
        <f>B25</f>
        <v>3</v>
      </c>
      <c r="M34" s="8">
        <f t="shared" ref="M34:M39" si="18">IF(L34,L34/$L$40,"")</f>
        <v>3.3821871476888386E-3</v>
      </c>
      <c r="N34" s="58">
        <f>D25</f>
        <v>34938.479338842975</v>
      </c>
      <c r="O34" s="58">
        <f>E25</f>
        <v>42275.56</v>
      </c>
      <c r="P34" s="59">
        <f t="shared" ref="P34:P39" si="19">IF(O34,O34/$O$40,"")</f>
        <v>1.1521820325709356E-2</v>
      </c>
    </row>
    <row r="35" spans="1:33" s="25" customFormat="1" ht="29.95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574</v>
      </c>
      <c r="M35" s="8">
        <f t="shared" si="18"/>
        <v>0.64712514092446449</v>
      </c>
      <c r="N35" s="61">
        <f>I25</f>
        <v>1716301.4380165292</v>
      </c>
      <c r="O35" s="61">
        <f>J25</f>
        <v>2076724.74</v>
      </c>
      <c r="P35" s="59">
        <f t="shared" si="19"/>
        <v>0.56599248644454336</v>
      </c>
    </row>
    <row r="36" spans="1:33" s="25" customFormat="1" ht="29.95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45" t="s">
        <v>2</v>
      </c>
      <c r="K36" s="146"/>
      <c r="L36" s="60">
        <f>L25</f>
        <v>165</v>
      </c>
      <c r="M36" s="8">
        <f t="shared" si="18"/>
        <v>0.18602029312288612</v>
      </c>
      <c r="N36" s="61">
        <f>N25</f>
        <v>190530.53719008266</v>
      </c>
      <c r="O36" s="61">
        <f>O25</f>
        <v>230541.95000000004</v>
      </c>
      <c r="P36" s="59">
        <f t="shared" si="19"/>
        <v>6.2832116840999166E-2</v>
      </c>
    </row>
    <row r="37" spans="1:33" ht="29.95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145</v>
      </c>
      <c r="M38" s="8">
        <f t="shared" si="18"/>
        <v>0.16347237880496054</v>
      </c>
      <c r="N38" s="61">
        <f>AC25</f>
        <v>1090604.4958677688</v>
      </c>
      <c r="O38" s="61">
        <f>AD25</f>
        <v>1319631.44</v>
      </c>
      <c r="P38" s="59">
        <f t="shared" si="19"/>
        <v>0.35965357638874818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25">
      <c r="A39" s="44" t="s">
        <v>33</v>
      </c>
      <c r="B39" s="15">
        <f t="shared" si="13"/>
        <v>21</v>
      </c>
      <c r="C39" s="8">
        <f t="shared" si="14"/>
        <v>2.367531003382187E-2</v>
      </c>
      <c r="D39" s="13">
        <f t="shared" si="15"/>
        <v>661625.72727272729</v>
      </c>
      <c r="E39" s="22">
        <f t="shared" si="16"/>
        <v>800567.13</v>
      </c>
      <c r="F39" s="21">
        <f t="shared" si="17"/>
        <v>0.21818730799849381</v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">
      <c r="A40" s="44" t="s">
        <v>28</v>
      </c>
      <c r="B40" s="12">
        <f t="shared" si="13"/>
        <v>12</v>
      </c>
      <c r="C40" s="8">
        <f t="shared" si="14"/>
        <v>1.3528748590755355E-2</v>
      </c>
      <c r="D40" s="13">
        <f t="shared" si="15"/>
        <v>382316.52892561984</v>
      </c>
      <c r="E40" s="23">
        <f t="shared" si="16"/>
        <v>462603</v>
      </c>
      <c r="F40" s="21">
        <f t="shared" si="17"/>
        <v>0.12607825060470224</v>
      </c>
      <c r="G40" s="25"/>
      <c r="H40" s="25"/>
      <c r="I40" s="25"/>
      <c r="J40" s="147" t="s">
        <v>0</v>
      </c>
      <c r="K40" s="148"/>
      <c r="L40" s="83">
        <f>SUM(L34:L39)</f>
        <v>887</v>
      </c>
      <c r="M40" s="17">
        <f>SUM(M34:M39)</f>
        <v>1</v>
      </c>
      <c r="N40" s="84">
        <f>SUM(N34:N39)</f>
        <v>3032374.9504132234</v>
      </c>
      <c r="O40" s="85">
        <f>SUM(O34:O39)</f>
        <v>3669173.69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25">
      <c r="A41" s="45" t="s">
        <v>29</v>
      </c>
      <c r="B41" s="12">
        <f t="shared" si="13"/>
        <v>662</v>
      </c>
      <c r="C41" s="8">
        <f>IF(B41,B41/$B$46,"")</f>
        <v>0.74633596392333712</v>
      </c>
      <c r="D41" s="13">
        <f t="shared" si="15"/>
        <v>1277346.2314049588</v>
      </c>
      <c r="E41" s="23">
        <f t="shared" si="16"/>
        <v>1545588.94</v>
      </c>
      <c r="F41" s="21">
        <f>IF(E41,E41/$E$46,"")</f>
        <v>0.42123624297545859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29.95" customHeight="1" x14ac:dyDescent="0.3">
      <c r="A42" s="46" t="s">
        <v>32</v>
      </c>
      <c r="B42" s="12">
        <f t="shared" si="13"/>
        <v>183</v>
      </c>
      <c r="C42" s="8">
        <f>IF(B42,B42/$B$46,"")</f>
        <v>0.20631341600901917</v>
      </c>
      <c r="D42" s="13">
        <f t="shared" si="15"/>
        <v>50564.157024793385</v>
      </c>
      <c r="E42" s="14">
        <f t="shared" si="16"/>
        <v>61182.630000000005</v>
      </c>
      <c r="F42" s="21">
        <f>IF(E42,E42/$E$46,"")</f>
        <v>1.6674770716564254E-2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29.95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29.95" customHeight="1" x14ac:dyDescent="0.3">
      <c r="A44" s="94" t="s">
        <v>53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29.95" customHeight="1" x14ac:dyDescent="0.3">
      <c r="A45" s="94" t="s">
        <v>62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29.95" customHeight="1" thickBot="1" x14ac:dyDescent="0.35">
      <c r="A46" s="64" t="s">
        <v>0</v>
      </c>
      <c r="B46" s="16">
        <f>SUM(B34:B45)</f>
        <v>887</v>
      </c>
      <c r="C46" s="17">
        <f>SUM(C34:C45)</f>
        <v>1</v>
      </c>
      <c r="D46" s="18">
        <f>SUM(D34:D45)</f>
        <v>3032374.9504132234</v>
      </c>
      <c r="E46" s="18">
        <f>SUM(E34:E45)</f>
        <v>3669173.69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29.95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2020 - CONTRACTACIÓ ANUAL</vt:lpstr>
      <vt:lpstr>'1T'!Àrea_d'impressió</vt:lpstr>
      <vt:lpstr>'2020 - CONTRACTACIÓ ANUAL'!Àrea_d'impressió</vt:lpstr>
      <vt:lpstr>'2T'!Àrea_d'impressió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2021-06-11T12:25:07Z</dcterms:modified>
</cp:coreProperties>
</file>