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N21" i="5" l="1"/>
  <c r="I21" i="5"/>
  <c r="I20" i="5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19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21" i="6" l="1"/>
  <c r="C42" i="6"/>
  <c r="H21" i="6"/>
  <c r="P20" i="6"/>
  <c r="M20" i="6"/>
  <c r="F21" i="4"/>
  <c r="M21" i="1"/>
  <c r="M25" i="1" s="1"/>
  <c r="H19" i="1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K25" i="1"/>
  <c r="L35" i="1"/>
  <c r="Z25" i="1"/>
  <c r="F41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M25" i="6" l="1"/>
  <c r="O40" i="6"/>
  <c r="P35" i="6" s="1"/>
  <c r="C21" i="7"/>
  <c r="L40" i="6"/>
  <c r="M36" i="6" s="1"/>
  <c r="M21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6" i="6" l="1"/>
  <c r="P34" i="6"/>
  <c r="P40" i="6" s="1"/>
  <c r="M34" i="6"/>
  <c r="M40" i="6" s="1"/>
  <c r="P35" i="5"/>
  <c r="P40" i="5" s="1"/>
  <c r="M35" i="1"/>
  <c r="M37" i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<sst xmlns="http://schemas.openxmlformats.org/spreadsheetml/2006/main" count="465" uniqueCount="65">
  <si>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</si>
  <si>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</si>
  <si>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</si>
  <si>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</si>
  <si>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</si>
  <si>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</si>
  <si>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</si>
  <si>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</si>
  <si>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</si>
  <si>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</si>
  <si>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</si>
  <si>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</si>
  <si>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</si>
  <si>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</si>
  <si>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</si>
  <si>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</si>
  <si>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</si>
  <si>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</si>
  <si>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</si>
  <si>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</si>
  <si>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</si>
  <si>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</si>
  <si>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</si>
  <si>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</si>
  <si>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</si>
  <si>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</si>
  <si>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</si>
  <si>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</si>
  <si>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</si>
  <si>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</si>
  <si>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</si>
  <si>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</si>
  <si>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</si>
  <si>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</si>
  <si>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</si>
  <si>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</si>
  <si>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</si>
  <si>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</si>
  <si>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</si>
  <si>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</si>
  <si>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</si>
  <si>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</si>
  <si>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</si>
  <si>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</si>
  <si>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</si>
  <si>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</si>
  <si>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</si>
  <si>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</si>
  <si>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</si>
  <si>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</si>
  <si>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</si>
  <si>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</si>
  <si>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</si>
  <si>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</si>
  <si>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</si>
  <si>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</si>
  <si>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</si>
  <si>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</si>
  <si>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</si>
  <si>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</si>
  <si>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</si>
  <si>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</si>
  <si>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</si>
  <si>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</si>
  <si>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FUNDACIÓ MUSEU PICASSO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</si>
</sst>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48</c:v>
                </c:pt>
                <c:pt idx="7">
                  <c:v>54</c:v>
                </c:pt>
                <c:pt idx="8">
                  <c:v>690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2101706.58</c:v>
                </c:pt>
                <c:pt idx="1">
                  <c:v>57765.4</c:v>
                </c:pt>
                <c:pt idx="2">
                  <c:v>19133.189999999999</c:v>
                </c:pt>
                <c:pt idx="3">
                  <c:v>0</c:v>
                </c:pt>
                <c:pt idx="4">
                  <c:v>0</c:v>
                </c:pt>
                <c:pt idx="5">
                  <c:v>452014.24</c:v>
                </c:pt>
                <c:pt idx="6">
                  <c:v>11802.659999999998</c:v>
                </c:pt>
                <c:pt idx="7">
                  <c:v>572959.24</c:v>
                </c:pt>
                <c:pt idx="8">
                  <c:v>926617.80999999982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655</c:v>
                </c:pt>
                <c:pt idx="2">
                  <c:v>139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43258.78</c:v>
                </c:pt>
                <c:pt idx="1">
                  <c:v>2584045.06</c:v>
                </c:pt>
                <c:pt idx="2">
                  <c:v>123195.27999999998</c:v>
                </c:pt>
                <c:pt idx="3">
                  <c:v>1391500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7" zoomScale="90" zoomScaleNormal="90" workbookViewId="0">
      <selection activeCell="I22" sqref="I22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2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6.6666666666666671E-3</v>
      </c>
      <c r="I13" s="4">
        <v>428627.58</v>
      </c>
      <c r="J13" s="5">
        <v>518639.38</v>
      </c>
      <c r="K13" s="21">
        <f t="shared" ref="K13:K24" si="3">IF(J13,J13/$J$25,"")</f>
        <v>0.40088613689265368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>
        <v>1</v>
      </c>
      <c r="R13" s="20">
        <f t="shared" ref="R13:R24" si="6">IF(Q13,Q13/$Q$25,"")</f>
        <v>1</v>
      </c>
      <c r="S13" s="4">
        <v>1150000</v>
      </c>
      <c r="T13" s="5">
        <v>1391500</v>
      </c>
      <c r="U13" s="21">
        <f t="shared" ref="U13:U24" si="7">IF(T13,T13/$T$25,"")</f>
        <v>1</v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6.6666666666666671E-3</v>
      </c>
      <c r="I18" s="69">
        <v>373565.48</v>
      </c>
      <c r="J18" s="70">
        <v>452014.24</v>
      </c>
      <c r="K18" s="67">
        <f t="shared" si="3"/>
        <v>0.34938774316379295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34</v>
      </c>
      <c r="H19" s="20">
        <f t="shared" si="2"/>
        <v>0.22666666666666666</v>
      </c>
      <c r="I19" s="6">
        <v>7858.647107438017</v>
      </c>
      <c r="J19" s="7">
        <v>9310.0699999999979</v>
      </c>
      <c r="K19" s="21">
        <f t="shared" si="3"/>
        <v>7.19628732492351E-3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0.04</v>
      </c>
      <c r="I20" s="69">
        <v>41721.519999999997</v>
      </c>
      <c r="J20" s="70">
        <v>50483.039999999994</v>
      </c>
      <c r="K20" s="67">
        <f t="shared" si="3"/>
        <v>3.9021238387639039E-2</v>
      </c>
      <c r="L20" s="68">
        <v>1</v>
      </c>
      <c r="M20" s="66">
        <f t="shared" si="4"/>
        <v>0.04</v>
      </c>
      <c r="N20" s="69">
        <v>9957.51</v>
      </c>
      <c r="O20" s="70">
        <v>12048.58</v>
      </c>
      <c r="P20" s="67">
        <f t="shared" si="5"/>
        <v>0.45323067420459928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25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108</v>
      </c>
      <c r="H21" s="20">
        <f t="shared" si="2"/>
        <v>0.72</v>
      </c>
      <c r="I21" s="98">
        <v>217591.46</v>
      </c>
      <c r="J21" s="98">
        <v>263285.65999999997</v>
      </c>
      <c r="K21" s="21">
        <f t="shared" si="3"/>
        <v>0.20350859423099085</v>
      </c>
      <c r="L21" s="2">
        <v>24</v>
      </c>
      <c r="M21" s="20">
        <f t="shared" si="4"/>
        <v>0.96</v>
      </c>
      <c r="N21" s="6">
        <v>12012.55</v>
      </c>
      <c r="O21" s="7">
        <v>14535.19</v>
      </c>
      <c r="P21" s="21">
        <f t="shared" si="5"/>
        <v>0.54676932579540072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15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150</v>
      </c>
      <c r="H25" s="17">
        <f t="shared" si="12"/>
        <v>1</v>
      </c>
      <c r="I25" s="18">
        <f t="shared" si="12"/>
        <v>1069364.6871074382</v>
      </c>
      <c r="J25" s="18">
        <f t="shared" si="12"/>
        <v>1293732.3899999999</v>
      </c>
      <c r="K25" s="19">
        <f t="shared" si="12"/>
        <v>1</v>
      </c>
      <c r="L25" s="16">
        <f t="shared" si="12"/>
        <v>25</v>
      </c>
      <c r="M25" s="17">
        <f t="shared" si="12"/>
        <v>1</v>
      </c>
      <c r="N25" s="18">
        <f t="shared" si="12"/>
        <v>21970.059999999998</v>
      </c>
      <c r="O25" s="18">
        <f t="shared" si="12"/>
        <v>26583.77</v>
      </c>
      <c r="P25" s="19">
        <f t="shared" si="12"/>
        <v>1</v>
      </c>
      <c r="Q25" s="16">
        <f t="shared" si="12"/>
        <v>1</v>
      </c>
      <c r="R25" s="17">
        <f t="shared" si="12"/>
        <v>1</v>
      </c>
      <c r="S25" s="18">
        <f t="shared" si="12"/>
        <v>1150000</v>
      </c>
      <c r="T25" s="18">
        <f t="shared" si="12"/>
        <v>1391500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1.1363636363636364E-2</v>
      </c>
      <c r="D34" s="10">
        <f t="shared" ref="D34:D45" si="15">D13+I13+N13+S13+AC13+X13</f>
        <v>1578627.58</v>
      </c>
      <c r="E34" s="11">
        <f t="shared" ref="E34:E45" si="16">E13+J13+O13+T13+AD13+Y13</f>
        <v>1910139.38</v>
      </c>
      <c r="F34" s="21">
        <f t="shared" ref="F34:F43" si="17">IF(E34,E34/$E$46,"")</f>
        <v>0.70437642793602928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150</v>
      </c>
      <c r="M35" s="8">
        <f t="shared" si="18"/>
        <v>0.85227272727272729</v>
      </c>
      <c r="N35" s="61">
        <f>I25</f>
        <v>1069364.6871074382</v>
      </c>
      <c r="O35" s="61">
        <f>J25</f>
        <v>1293732.3899999999</v>
      </c>
      <c r="P35" s="59">
        <f t="shared" si="19"/>
        <v>0.4770723064059032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25</v>
      </c>
      <c r="M36" s="8">
        <f t="shared" si="18"/>
        <v>0.14204545454545456</v>
      </c>
      <c r="N36" s="61">
        <f>N25</f>
        <v>21970.059999999998</v>
      </c>
      <c r="O36" s="61">
        <f>O25</f>
        <v>26583.77</v>
      </c>
      <c r="P36" s="59">
        <f t="shared" si="19"/>
        <v>9.8029395915982739E-3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1</v>
      </c>
      <c r="M37" s="8">
        <f t="shared" si="18"/>
        <v>5.681818181818182E-3</v>
      </c>
      <c r="N37" s="61">
        <f>S25</f>
        <v>1150000</v>
      </c>
      <c r="O37" s="61">
        <f>T25</f>
        <v>1391500</v>
      </c>
      <c r="P37" s="59">
        <f t="shared" si="19"/>
        <v>0.51312475400249846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5.681818181818182E-3</v>
      </c>
      <c r="D39" s="13">
        <f t="shared" si="15"/>
        <v>373565.48</v>
      </c>
      <c r="E39" s="22">
        <f t="shared" si="16"/>
        <v>452014.24</v>
      </c>
      <c r="F39" s="21">
        <f t="shared" si="17"/>
        <v>0.16668321646110404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34</v>
      </c>
      <c r="C40" s="8">
        <f t="shared" si="14"/>
        <v>0.19318181818181818</v>
      </c>
      <c r="D40" s="13">
        <f t="shared" si="15"/>
        <v>7858.647107438017</v>
      </c>
      <c r="E40" s="23">
        <f t="shared" si="16"/>
        <v>9310.0699999999979</v>
      </c>
      <c r="F40" s="21">
        <f t="shared" si="17"/>
        <v>3.4331493916608261E-3</v>
      </c>
      <c r="G40" s="25"/>
      <c r="J40" s="104" t="s">
        <v>0</v>
      </c>
      <c r="K40" s="105"/>
      <c r="L40" s="83">
        <f>SUM(L34:L39)</f>
        <v>176</v>
      </c>
      <c r="M40" s="17">
        <f>SUM(M34:M39)</f>
        <v>1</v>
      </c>
      <c r="N40" s="84">
        <f>SUM(N34:N39)</f>
        <v>2241334.7471074383</v>
      </c>
      <c r="O40" s="85">
        <f>SUM(O34:O39)</f>
        <v>2711816.16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</v>
      </c>
      <c r="C41" s="8">
        <f t="shared" si="14"/>
        <v>3.9772727272727272E-2</v>
      </c>
      <c r="D41" s="13">
        <f t="shared" si="15"/>
        <v>51679.03</v>
      </c>
      <c r="E41" s="23">
        <f t="shared" si="16"/>
        <v>62531.619999999995</v>
      </c>
      <c r="F41" s="21">
        <f t="shared" si="17"/>
        <v>2.305894511669257E-2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56</v>
      </c>
      <c r="B42" s="12">
        <f t="shared" si="13"/>
        <v>132</v>
      </c>
      <c r="C42" s="8">
        <f t="shared" si="14"/>
        <v>0.75</v>
      </c>
      <c r="D42" s="13">
        <f t="shared" si="15"/>
        <v>229604.00999999998</v>
      </c>
      <c r="E42" s="14">
        <f t="shared" si="16"/>
        <v>277820.84999999998</v>
      </c>
      <c r="F42" s="21">
        <f t="shared" si="17"/>
        <v>0.10244826109451312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176</v>
      </c>
      <c r="C46" s="17">
        <f>SUM(C34:C45)</f>
        <v>1</v>
      </c>
      <c r="D46" s="18">
        <f>SUM(D34:D45)</f>
        <v>2241334.7471074378</v>
      </c>
      <c r="E46" s="18">
        <f>SUM(E34:E45)</f>
        <v>2711816.16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P7" zoomScale="80" zoomScaleNormal="80" workbookViewId="0">
      <selection activeCell="L20" sqref="L20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2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FUNDACIÓ MUSEU PICASSO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2.7027027027027029E-2</v>
      </c>
      <c r="I19" s="6">
        <v>1050</v>
      </c>
      <c r="J19" s="7">
        <v>1209.1199999999999</v>
      </c>
      <c r="K19" s="21">
        <f t="shared" si="3"/>
        <v>3.0740125104722791E-3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0.5</v>
      </c>
      <c r="D20" s="69">
        <v>22055.53</v>
      </c>
      <c r="E20" s="70">
        <v>26687.19</v>
      </c>
      <c r="F20" s="21">
        <f t="shared" si="1"/>
        <v>0.81389711732972159</v>
      </c>
      <c r="G20" s="68">
        <v>21</v>
      </c>
      <c r="H20" s="66">
        <f t="shared" si="2"/>
        <v>0.11351351351351352</v>
      </c>
      <c r="I20" s="69">
        <v>182502.55</v>
      </c>
      <c r="J20" s="70">
        <v>220828.09</v>
      </c>
      <c r="K20" s="21">
        <f t="shared" si="3"/>
        <v>0.56142344128266708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25">
      <c r="A21" s="46" t="s">
        <v>35</v>
      </c>
      <c r="B21" s="2">
        <v>1</v>
      </c>
      <c r="C21" s="20">
        <f t="shared" si="0"/>
        <v>0.5</v>
      </c>
      <c r="D21" s="6">
        <v>5043.1400000000003</v>
      </c>
      <c r="E21" s="7">
        <v>6102.2</v>
      </c>
      <c r="F21" s="21">
        <f t="shared" si="1"/>
        <v>0.18610288267027841</v>
      </c>
      <c r="G21" s="2">
        <v>159</v>
      </c>
      <c r="H21" s="20">
        <f t="shared" si="2"/>
        <v>0.85945945945945945</v>
      </c>
      <c r="I21" s="6">
        <v>141569.31</v>
      </c>
      <c r="J21" s="7">
        <v>171298.86</v>
      </c>
      <c r="K21" s="21">
        <f t="shared" si="3"/>
        <v>0.43550254620686074</v>
      </c>
      <c r="L21" s="2">
        <v>22</v>
      </c>
      <c r="M21" s="20">
        <f t="shared" si="4"/>
        <v>1</v>
      </c>
      <c r="N21" s="6">
        <v>12088.27</v>
      </c>
      <c r="O21" s="7">
        <v>14626.81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15" customHeight="1" x14ac:dyDescent="0.25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27098.67</v>
      </c>
      <c r="E25" s="18">
        <f t="shared" si="32"/>
        <v>32789.39</v>
      </c>
      <c r="F25" s="19">
        <f t="shared" si="32"/>
        <v>1</v>
      </c>
      <c r="G25" s="16">
        <f t="shared" si="32"/>
        <v>185</v>
      </c>
      <c r="H25" s="17">
        <f t="shared" si="32"/>
        <v>1</v>
      </c>
      <c r="I25" s="18">
        <f t="shared" si="32"/>
        <v>325121.86</v>
      </c>
      <c r="J25" s="18">
        <f t="shared" si="32"/>
        <v>393336.06999999995</v>
      </c>
      <c r="K25" s="19">
        <f t="shared" si="32"/>
        <v>1</v>
      </c>
      <c r="L25" s="16">
        <f t="shared" si="32"/>
        <v>22</v>
      </c>
      <c r="M25" s="17">
        <f t="shared" si="32"/>
        <v>1</v>
      </c>
      <c r="N25" s="18">
        <f t="shared" si="32"/>
        <v>12088.27</v>
      </c>
      <c r="O25" s="18">
        <f t="shared" si="32"/>
        <v>14626.81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2</v>
      </c>
      <c r="M34" s="8">
        <f t="shared" ref="M34:M39" si="38">IF(L34,L34/$L$40,"")</f>
        <v>9.5693779904306216E-3</v>
      </c>
      <c r="N34" s="58">
        <f>D25</f>
        <v>27098.67</v>
      </c>
      <c r="O34" s="58">
        <f>E25</f>
        <v>32789.39</v>
      </c>
      <c r="P34" s="59">
        <f t="shared" ref="P34:P39" si="39">IF(O34,O34/$O$40,"")</f>
        <v>7.4394148894570647E-2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185</v>
      </c>
      <c r="M35" s="8">
        <f t="shared" si="38"/>
        <v>0.88516746411483249</v>
      </c>
      <c r="N35" s="61">
        <f>I25</f>
        <v>325121.86</v>
      </c>
      <c r="O35" s="61">
        <f>J25</f>
        <v>393336.06999999995</v>
      </c>
      <c r="P35" s="59">
        <f t="shared" si="39"/>
        <v>0.89241983938052094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22</v>
      </c>
      <c r="M36" s="8">
        <f t="shared" si="38"/>
        <v>0.10526315789473684</v>
      </c>
      <c r="N36" s="61">
        <f>N25</f>
        <v>12088.27</v>
      </c>
      <c r="O36" s="61">
        <f>O25</f>
        <v>14626.81</v>
      </c>
      <c r="P36" s="59">
        <f t="shared" si="39"/>
        <v>3.3186011724908419E-2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5</v>
      </c>
      <c r="C40" s="8">
        <f t="shared" si="34"/>
        <v>2.3923444976076555E-2</v>
      </c>
      <c r="D40" s="13">
        <f t="shared" si="35"/>
        <v>1050</v>
      </c>
      <c r="E40" s="23">
        <f t="shared" si="36"/>
        <v>1209.1199999999999</v>
      </c>
      <c r="F40" s="21">
        <f t="shared" si="37"/>
        <v>2.7433097508493829E-3</v>
      </c>
      <c r="G40" s="25"/>
      <c r="J40" s="104" t="s">
        <v>0</v>
      </c>
      <c r="K40" s="105"/>
      <c r="L40" s="83">
        <f>SUM(L34:L39)</f>
        <v>209</v>
      </c>
      <c r="M40" s="17">
        <f>SUM(M34:M39)</f>
        <v>1</v>
      </c>
      <c r="N40" s="84">
        <f>SUM(N34:N39)</f>
        <v>364308.8</v>
      </c>
      <c r="O40" s="85">
        <f>SUM(O34:O39)</f>
        <v>440752.26999999996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22</v>
      </c>
      <c r="C41" s="8">
        <f t="shared" si="34"/>
        <v>0.10526315789473684</v>
      </c>
      <c r="D41" s="13">
        <f t="shared" si="35"/>
        <v>204558.07999999999</v>
      </c>
      <c r="E41" s="23">
        <f t="shared" si="36"/>
        <v>247515.28</v>
      </c>
      <c r="F41" s="21">
        <f t="shared" si="37"/>
        <v>0.56157460062542608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182</v>
      </c>
      <c r="C42" s="8">
        <f t="shared" si="34"/>
        <v>0.87081339712918659</v>
      </c>
      <c r="D42" s="13">
        <f t="shared" si="35"/>
        <v>158700.72</v>
      </c>
      <c r="E42" s="14">
        <f t="shared" si="36"/>
        <v>192027.87</v>
      </c>
      <c r="F42" s="21">
        <f t="shared" si="37"/>
        <v>0.4356820896237244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209</v>
      </c>
      <c r="C46" s="17">
        <f>SUM(C34:C45)</f>
        <v>1</v>
      </c>
      <c r="D46" s="18">
        <f>SUM(D34:D45)</f>
        <v>364308.8</v>
      </c>
      <c r="E46" s="18">
        <f>SUM(E34:E45)</f>
        <v>440752.27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2" zoomScale="80" zoomScaleNormal="80" workbookViewId="0">
      <selection activeCell="A14" sqref="A14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2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FUNDACIÓ MUSEU PICASSO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8.4745762711864406E-3</v>
      </c>
      <c r="I14" s="6">
        <v>47740</v>
      </c>
      <c r="J14" s="7">
        <v>57765.4</v>
      </c>
      <c r="K14" s="21">
        <f t="shared" si="3"/>
        <v>0.26803678071147091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3.3898305084745763E-2</v>
      </c>
      <c r="I19" s="6">
        <v>259.23</v>
      </c>
      <c r="J19" s="7">
        <v>285.8</v>
      </c>
      <c r="K19" s="21">
        <f t="shared" si="3"/>
        <v>1.3261383445338972E-3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5.0847457627118647E-2</v>
      </c>
      <c r="I20" s="69">
        <f>J20/1.21</f>
        <v>51979.404958677689</v>
      </c>
      <c r="J20" s="70">
        <v>62895.08</v>
      </c>
      <c r="K20" s="67">
        <f t="shared" si="3"/>
        <v>0.29183896875621773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107</v>
      </c>
      <c r="H21" s="20">
        <f t="shared" si="2"/>
        <v>0.90677966101694918</v>
      </c>
      <c r="I21" s="6">
        <f>J21/1.21</f>
        <v>78154.280991735533</v>
      </c>
      <c r="J21" s="7">
        <v>94566.68</v>
      </c>
      <c r="K21" s="21">
        <f t="shared" si="3"/>
        <v>0.43879811218777748</v>
      </c>
      <c r="L21" s="2">
        <v>34</v>
      </c>
      <c r="M21" s="20">
        <f t="shared" si="4"/>
        <v>1</v>
      </c>
      <c r="N21" s="6">
        <f>O21/1.21</f>
        <v>19123.561983471074</v>
      </c>
      <c r="O21" s="7">
        <v>23139.51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15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118</v>
      </c>
      <c r="H25" s="17">
        <f t="shared" si="22"/>
        <v>1</v>
      </c>
      <c r="I25" s="18">
        <f t="shared" si="22"/>
        <v>178132.91595041321</v>
      </c>
      <c r="J25" s="18">
        <f t="shared" si="22"/>
        <v>215512.95999999999</v>
      </c>
      <c r="K25" s="19">
        <f t="shared" si="22"/>
        <v>1</v>
      </c>
      <c r="L25" s="16">
        <f t="shared" si="22"/>
        <v>34</v>
      </c>
      <c r="M25" s="17">
        <f t="shared" si="22"/>
        <v>1</v>
      </c>
      <c r="N25" s="18">
        <f t="shared" si="22"/>
        <v>19123.561983471074</v>
      </c>
      <c r="O25" s="18">
        <f t="shared" si="22"/>
        <v>23139.51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1</v>
      </c>
      <c r="C35" s="8">
        <f t="shared" si="24"/>
        <v>6.5789473684210523E-3</v>
      </c>
      <c r="D35" s="13">
        <f t="shared" si="25"/>
        <v>47740</v>
      </c>
      <c r="E35" s="14">
        <f t="shared" si="26"/>
        <v>57765.4</v>
      </c>
      <c r="F35" s="21">
        <f t="shared" si="27"/>
        <v>0.24204819669371119</v>
      </c>
      <c r="J35" s="102" t="s">
        <v>1</v>
      </c>
      <c r="K35" s="103"/>
      <c r="L35" s="60">
        <f>G25</f>
        <v>118</v>
      </c>
      <c r="M35" s="8">
        <f>IF(L35,L35/$L$40,"")</f>
        <v>0.77631578947368418</v>
      </c>
      <c r="N35" s="61">
        <f>I25</f>
        <v>178132.91595041321</v>
      </c>
      <c r="O35" s="61">
        <f>J25</f>
        <v>215512.95999999999</v>
      </c>
      <c r="P35" s="59">
        <f>IF(O35,O35/$O$40,"")</f>
        <v>0.90304097837328057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34</v>
      </c>
      <c r="M36" s="8">
        <f>IF(L36,L36/$L$40,"")</f>
        <v>0.22368421052631579</v>
      </c>
      <c r="N36" s="61">
        <f>N25</f>
        <v>19123.561983471074</v>
      </c>
      <c r="O36" s="61">
        <f>O25</f>
        <v>23139.51</v>
      </c>
      <c r="P36" s="59">
        <f>IF(O36,O36/$O$40,"")</f>
        <v>9.6959021626719377E-2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4</v>
      </c>
      <c r="C40" s="8">
        <f t="shared" si="24"/>
        <v>2.6315789473684209E-2</v>
      </c>
      <c r="D40" s="13">
        <f t="shared" si="25"/>
        <v>259.23</v>
      </c>
      <c r="E40" s="23">
        <f t="shared" si="26"/>
        <v>285.8</v>
      </c>
      <c r="F40" s="21">
        <f t="shared" si="27"/>
        <v>1.1975572681062134E-3</v>
      </c>
      <c r="G40" s="25"/>
      <c r="J40" s="104" t="s">
        <v>0</v>
      </c>
      <c r="K40" s="105"/>
      <c r="L40" s="83">
        <f>SUM(L34:L39)</f>
        <v>152</v>
      </c>
      <c r="M40" s="17">
        <f>SUM(M34:M39)</f>
        <v>1</v>
      </c>
      <c r="N40" s="84">
        <f>SUM(N34:N39)</f>
        <v>197256.47793388428</v>
      </c>
      <c r="O40" s="85">
        <f>SUM(O34:O39)</f>
        <v>238652.47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6</v>
      </c>
      <c r="C41" s="8">
        <f t="shared" si="24"/>
        <v>3.9473684210526314E-2</v>
      </c>
      <c r="D41" s="13">
        <f t="shared" si="25"/>
        <v>51979.404958677689</v>
      </c>
      <c r="E41" s="23">
        <f t="shared" si="26"/>
        <v>62895.08</v>
      </c>
      <c r="F41" s="21">
        <f t="shared" si="27"/>
        <v>0.26354254787306414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141</v>
      </c>
      <c r="C42" s="8">
        <f t="shared" si="24"/>
        <v>0.92763157894736847</v>
      </c>
      <c r="D42" s="13">
        <f t="shared" si="25"/>
        <v>97277.842975206615</v>
      </c>
      <c r="E42" s="14">
        <f t="shared" si="26"/>
        <v>117706.18999999999</v>
      </c>
      <c r="F42" s="21">
        <f t="shared" si="27"/>
        <v>0.49321169816511851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152</v>
      </c>
      <c r="C46" s="17">
        <f>SUM(C34:C45)</f>
        <v>1</v>
      </c>
      <c r="D46" s="18">
        <f>SUM(D34:D45)</f>
        <v>197256.47793388431</v>
      </c>
      <c r="E46" s="18">
        <f>SUM(E34:E45)</f>
        <v>238652.46999999997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topLeftCell="A35" zoomScale="80" zoomScaleNormal="80" workbookViewId="0">
      <selection activeCell="J15" sqref="J15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2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FUNDACIÓ MUSEU PICASSO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4.9504950495049506E-3</v>
      </c>
      <c r="I13" s="4">
        <v>158320</v>
      </c>
      <c r="J13" s="5">
        <v>191567.2</v>
      </c>
      <c r="K13" s="21">
        <f t="shared" ref="K13:K21" si="3">IF(J13,J13/$J$25,"")</f>
        <v>0.28111140309701632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1.7241379310344827E-2</v>
      </c>
      <c r="N15" s="6">
        <v>15812.55</v>
      </c>
      <c r="O15" s="7">
        <v>19133.189999999999</v>
      </c>
      <c r="P15" s="21">
        <f>IF(O15,O15/$O$25,"")</f>
        <v>0.32514450204001377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2.4752475247524754E-2</v>
      </c>
      <c r="I19" s="6">
        <v>905.16</v>
      </c>
      <c r="J19" s="7">
        <v>997.67</v>
      </c>
      <c r="K19" s="21">
        <f t="shared" si="3"/>
        <v>1.4640106110430191E-3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v>8652.39</v>
      </c>
      <c r="E20" s="70">
        <v>10469.39</v>
      </c>
      <c r="F20" s="21">
        <f t="shared" si="1"/>
        <v>1</v>
      </c>
      <c r="G20" s="68">
        <v>16</v>
      </c>
      <c r="H20" s="66">
        <f t="shared" si="2"/>
        <v>7.9207920792079209E-2</v>
      </c>
      <c r="I20" s="69">
        <v>141987.26999999999</v>
      </c>
      <c r="J20" s="70">
        <v>171804.6</v>
      </c>
      <c r="K20" s="67">
        <f t="shared" si="3"/>
        <v>0.25211117646717002</v>
      </c>
      <c r="L20" s="68">
        <v>2</v>
      </c>
      <c r="M20" s="66">
        <f>IF(L20,L20/$L$25,"")</f>
        <v>3.4482758620689655E-2</v>
      </c>
      <c r="N20" s="69">
        <v>21469.360000000001</v>
      </c>
      <c r="O20" s="70">
        <v>17743.27</v>
      </c>
      <c r="P20" s="67">
        <f>IF(O20,O20/$O$25,"")</f>
        <v>0.30152455961141428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15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180</v>
      </c>
      <c r="H21" s="20">
        <f t="shared" si="2"/>
        <v>0.8910891089108911</v>
      </c>
      <c r="I21" s="6">
        <v>262061.3</v>
      </c>
      <c r="J21" s="7">
        <v>317094.17</v>
      </c>
      <c r="K21" s="21">
        <f t="shared" si="3"/>
        <v>0.46531340982477065</v>
      </c>
      <c r="L21" s="2">
        <v>55</v>
      </c>
      <c r="M21" s="20">
        <f>IF(L21,L21/$L$25,"")</f>
        <v>0.94827586206896552</v>
      </c>
      <c r="N21" s="6">
        <v>18155.97</v>
      </c>
      <c r="O21" s="7">
        <v>21968.73</v>
      </c>
      <c r="P21" s="21">
        <f>IF(O21,O21/$O$25,"")</f>
        <v>0.37333093834857189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15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15" customHeight="1" x14ac:dyDescent="0.25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8652.39</v>
      </c>
      <c r="E25" s="18">
        <f t="shared" si="30"/>
        <v>10469.39</v>
      </c>
      <c r="F25" s="19">
        <f t="shared" si="30"/>
        <v>1</v>
      </c>
      <c r="G25" s="16">
        <f t="shared" si="30"/>
        <v>202</v>
      </c>
      <c r="H25" s="17">
        <f t="shared" si="30"/>
        <v>1</v>
      </c>
      <c r="I25" s="18">
        <f t="shared" si="30"/>
        <v>563273.73</v>
      </c>
      <c r="J25" s="18">
        <f t="shared" si="30"/>
        <v>681463.64</v>
      </c>
      <c r="K25" s="19">
        <f t="shared" si="30"/>
        <v>1</v>
      </c>
      <c r="L25" s="16">
        <f t="shared" si="30"/>
        <v>58</v>
      </c>
      <c r="M25" s="17">
        <f t="shared" si="30"/>
        <v>1</v>
      </c>
      <c r="N25" s="18">
        <f t="shared" si="30"/>
        <v>55437.880000000005</v>
      </c>
      <c r="O25" s="18">
        <f t="shared" si="30"/>
        <v>58845.19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59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3.8314176245210726E-3</v>
      </c>
      <c r="D34" s="10">
        <f t="shared" ref="D34:D42" si="33">D13+I13+N13+S13+AC13+X13</f>
        <v>158320</v>
      </c>
      <c r="E34" s="11">
        <f t="shared" ref="E34:E42" si="34">E13+J13+O13+T13+AD13+Y13</f>
        <v>191567.2</v>
      </c>
      <c r="F34" s="21">
        <f t="shared" ref="F34:F42" si="35">IF(E34,E34/$E$46,"")</f>
        <v>0.25515817440735028</v>
      </c>
      <c r="J34" s="106" t="s">
        <v>3</v>
      </c>
      <c r="K34" s="107"/>
      <c r="L34" s="57">
        <f>B25</f>
        <v>1</v>
      </c>
      <c r="M34" s="8">
        <f t="shared" ref="M34:M39" si="36">IF(L34,L34/$L$40,"")</f>
        <v>3.8314176245210726E-3</v>
      </c>
      <c r="N34" s="58">
        <f>D25</f>
        <v>8652.39</v>
      </c>
      <c r="O34" s="58">
        <f>E25</f>
        <v>10469.39</v>
      </c>
      <c r="P34" s="59">
        <f t="shared" ref="P34:P39" si="37">IF(O34,O34/$O$40,"")</f>
        <v>1.3944717256182525E-2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202</v>
      </c>
      <c r="M35" s="8">
        <f t="shared" si="36"/>
        <v>0.77394636015325668</v>
      </c>
      <c r="N35" s="61">
        <f>I25</f>
        <v>563273.73</v>
      </c>
      <c r="O35" s="61">
        <f>J25</f>
        <v>681463.64</v>
      </c>
      <c r="P35" s="59">
        <f t="shared" si="37"/>
        <v>0.90767635747344944</v>
      </c>
    </row>
    <row r="36" spans="1:33" ht="30" customHeight="1" x14ac:dyDescent="0.25">
      <c r="A36" s="43" t="s">
        <v>19</v>
      </c>
      <c r="B36" s="12">
        <f t="shared" si="31"/>
        <v>1</v>
      </c>
      <c r="C36" s="8">
        <f t="shared" si="32"/>
        <v>3.8314176245210726E-3</v>
      </c>
      <c r="D36" s="13">
        <f t="shared" si="33"/>
        <v>15812.55</v>
      </c>
      <c r="E36" s="14">
        <f t="shared" si="34"/>
        <v>19133.189999999999</v>
      </c>
      <c r="F36" s="21">
        <f t="shared" si="35"/>
        <v>2.5484476627465297E-2</v>
      </c>
      <c r="G36" s="25"/>
      <c r="J36" s="102" t="s">
        <v>2</v>
      </c>
      <c r="K36" s="103"/>
      <c r="L36" s="60">
        <f>L25</f>
        <v>58</v>
      </c>
      <c r="M36" s="8">
        <f t="shared" si="36"/>
        <v>0.22222222222222221</v>
      </c>
      <c r="N36" s="61">
        <f>N25</f>
        <v>55437.880000000005</v>
      </c>
      <c r="O36" s="61">
        <f>O25</f>
        <v>58845.19</v>
      </c>
      <c r="P36" s="59">
        <f t="shared" si="37"/>
        <v>7.8378925270368133E-2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5</v>
      </c>
      <c r="C40" s="8">
        <f t="shared" si="32"/>
        <v>1.9157088122605363E-2</v>
      </c>
      <c r="D40" s="13">
        <f t="shared" si="33"/>
        <v>905.16</v>
      </c>
      <c r="E40" s="23">
        <f t="shared" si="34"/>
        <v>997.67</v>
      </c>
      <c r="F40" s="21">
        <f t="shared" si="35"/>
        <v>1.3288478187340063E-3</v>
      </c>
      <c r="G40" s="25"/>
      <c r="J40" s="104" t="s">
        <v>0</v>
      </c>
      <c r="K40" s="105"/>
      <c r="L40" s="83">
        <f>SUM(L34:L39)</f>
        <v>261</v>
      </c>
      <c r="M40" s="17">
        <f>SUM(M34:M39)</f>
        <v>1</v>
      </c>
      <c r="N40" s="84">
        <f>SUM(N34:N39)</f>
        <v>627364</v>
      </c>
      <c r="O40" s="85">
        <f>SUM(O34:O39)</f>
        <v>750778.22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19</v>
      </c>
      <c r="C41" s="8">
        <f t="shared" si="32"/>
        <v>7.2796934865900387E-2</v>
      </c>
      <c r="D41" s="13">
        <f t="shared" si="33"/>
        <v>172109.01999999996</v>
      </c>
      <c r="E41" s="23">
        <f t="shared" si="34"/>
        <v>200017.25999999998</v>
      </c>
      <c r="F41" s="21">
        <f t="shared" si="35"/>
        <v>0.26641324251521309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235</v>
      </c>
      <c r="C42" s="8">
        <f t="shared" si="32"/>
        <v>0.90038314176245215</v>
      </c>
      <c r="D42" s="13">
        <f t="shared" si="33"/>
        <v>280217.27</v>
      </c>
      <c r="E42" s="14">
        <f t="shared" si="34"/>
        <v>339062.89999999997</v>
      </c>
      <c r="F42" s="21">
        <f t="shared" si="35"/>
        <v>0.4516152586312373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261</v>
      </c>
      <c r="C46" s="17">
        <f>SUM(C34:C45)</f>
        <v>1</v>
      </c>
      <c r="D46" s="18">
        <f>SUM(D34:D45)</f>
        <v>627364</v>
      </c>
      <c r="E46" s="18">
        <f>SUM(E34:E45)</f>
        <v>750778.22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80" zoomScaleNormal="80" workbookViewId="0">
      <selection activeCell="A28" sqref="A28:Q28"/>
    </sheetView>
  </sheetViews>
  <sheetFormatPr defaultColWidth="9.28515625" defaultRowHeight="15" x14ac:dyDescent="0.25"/>
  <cols>
    <col min="1" max="1" width="30.42578125" style="27" customWidth="1"/>
    <col min="2" max="2" width="11.28515625" style="62" customWidth="1"/>
    <col min="3" max="3" width="10.7109375" style="27" customWidth="1"/>
    <col min="4" max="4" width="19.28515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71093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28515625" style="62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FUNDACIÓ MUSEU PICASSO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2</v>
      </c>
      <c r="H13" s="20">
        <f t="shared" ref="H13:H24" si="2">IF(G13,G13/$G$25,"")</f>
        <v>3.0534351145038168E-3</v>
      </c>
      <c r="I13" s="10">
        <f>'CONTRACTACIO 1r TR 2020'!I13+'CONTRACTACIO 2n TR 2020'!I13+'CONTRACTACIO 3r TR 2020'!I13+'CONTRACTACIO 4t TR 2020'!I13</f>
        <v>586947.58000000007</v>
      </c>
      <c r="J13" s="10">
        <f>'CONTRACTACIO 1r TR 2020'!J13+'CONTRACTACIO 2n TR 2020'!J13+'CONTRACTACIO 3r TR 2020'!J13+'CONTRACTACIO 4t TR 2020'!J13</f>
        <v>710206.58000000007</v>
      </c>
      <c r="K13" s="21">
        <f t="shared" ref="K13:K24" si="3">IF(J13,J13/$J$25,"")</f>
        <v>0.27484295494444672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1</v>
      </c>
      <c r="R13" s="20">
        <f t="shared" ref="R13:R24" si="6">IF(Q13,Q13/$Q$25,"")</f>
        <v>1</v>
      </c>
      <c r="S13" s="10">
        <f>'CONTRACTACIO 1r TR 2020'!S13+'CONTRACTACIO 2n TR 2020'!S13+'CONTRACTACIO 3r TR 2020'!S13+'CONTRACTACIO 4t TR 2020'!S13</f>
        <v>1150000</v>
      </c>
      <c r="T13" s="10">
        <f>'CONTRACTACIO 1r TR 2020'!T13+'CONTRACTACIO 2n TR 2020'!T13+'CONTRACTACIO 3r TR 2020'!T13+'CONTRACTACIO 4t TR 2020'!T13</f>
        <v>1391500</v>
      </c>
      <c r="U13" s="21">
        <f t="shared" ref="U13:U24" si="7">IF(T13,T13/$T$25,"")</f>
        <v>1</v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1</v>
      </c>
      <c r="H14" s="20">
        <f t="shared" si="2"/>
        <v>1.5267175572519084E-3</v>
      </c>
      <c r="I14" s="13">
        <f>'CONTRACTACIO 1r TR 2020'!I14+'CONTRACTACIO 2n TR 2020'!I14+'CONTRACTACIO 3r TR 2020'!I14+'CONTRACTACIO 4t TR 2020'!I14</f>
        <v>47740</v>
      </c>
      <c r="J14" s="13">
        <f>'CONTRACTACIO 1r TR 2020'!J14+'CONTRACTACIO 2n TR 2020'!J14+'CONTRACTACIO 3r TR 2020'!J14+'CONTRACTACIO 4t TR 2020'!J14</f>
        <v>57765.4</v>
      </c>
      <c r="K14" s="21">
        <f t="shared" si="3"/>
        <v>2.2354641137720718E-2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1</v>
      </c>
      <c r="M15" s="20">
        <f t="shared" si="4"/>
        <v>7.1942446043165471E-3</v>
      </c>
      <c r="N15" s="13">
        <f>'CONTRACTACIO 1r TR 2020'!N15+'CONTRACTACIO 2n TR 2020'!N15+'CONTRACTACIO 3r TR 2020'!N15+'CONTRACTACIO 4t TR 2020'!N15</f>
        <v>15812.55</v>
      </c>
      <c r="O15" s="13">
        <f>'CONTRACTACIO 1r TR 2020'!O15+'CONTRACTACIO 2n TR 2020'!O15+'CONTRACTACIO 3r TR 2020'!O15+'CONTRACTACIO 4t TR 2020'!O15</f>
        <v>19133.189999999999</v>
      </c>
      <c r="P15" s="21">
        <f t="shared" si="5"/>
        <v>0.1553078169877937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1.5267175572519084E-3</v>
      </c>
      <c r="I18" s="13">
        <f>'CONTRACTACIO 1r TR 2020'!I18+'CONTRACTACIO 2n TR 2020'!I18+'CONTRACTACIO 3r TR 2020'!I18+'CONTRACTACIO 4t TR 2020'!I18</f>
        <v>373565.48</v>
      </c>
      <c r="J18" s="13">
        <f>'CONTRACTACIO 1r TR 2020'!J18+'CONTRACTACIO 2n TR 2020'!J18+'CONTRACTACIO 3r TR 2020'!J18+'CONTRACTACIO 4t TR 2020'!J18</f>
        <v>452014.24</v>
      </c>
      <c r="K18" s="21">
        <f t="shared" si="3"/>
        <v>0.17492506109781228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48</v>
      </c>
      <c r="H19" s="20">
        <f t="shared" si="2"/>
        <v>7.3282442748091606E-2</v>
      </c>
      <c r="I19" s="13">
        <f>'CONTRACTACIO 1r TR 2020'!I19+'CONTRACTACIO 2n TR 2020'!I19+'CONTRACTACIO 3r TR 2020'!I19+'CONTRACTACIO 4t TR 2020'!I19</f>
        <v>10073.037107438016</v>
      </c>
      <c r="J19" s="13">
        <f>'CONTRACTACIO 1r TR 2020'!J19+'CONTRACTACIO 2n TR 2020'!J19+'CONTRACTACIO 3r TR 2020'!J19+'CONTRACTACIO 4t TR 2020'!J19</f>
        <v>11802.659999999998</v>
      </c>
      <c r="K19" s="21">
        <f t="shared" si="3"/>
        <v>4.5675132305935864E-3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2</v>
      </c>
      <c r="C20" s="20">
        <f t="shared" si="0"/>
        <v>0.66666666666666663</v>
      </c>
      <c r="D20" s="13">
        <f>'CONTRACTACIO 1r TR 2020'!D20+'CONTRACTACIO 2n TR 2020'!D20+'CONTRACTACIO 3r TR 2020'!D20+'CONTRACTACIO 4t TR 2020'!D20</f>
        <v>30707.919999999998</v>
      </c>
      <c r="E20" s="13">
        <f>'CONTRACTACIO 1r TR 2020'!E20+'CONTRACTACIO 2n TR 2020'!E20+'CONTRACTACIO 3r TR 2020'!E20+'CONTRACTACIO 4t TR 2020'!E20</f>
        <v>37156.58</v>
      </c>
      <c r="F20" s="21">
        <f t="shared" si="1"/>
        <v>0.85893730706228888</v>
      </c>
      <c r="G20" s="9">
        <f>'CONTRACTACIO 1r TR 2020'!G20+'CONTRACTACIO 2n TR 2020'!G20+'CONTRACTACIO 3r TR 2020'!G20+'CONTRACTACIO 4t TR 2020'!G20</f>
        <v>49</v>
      </c>
      <c r="H20" s="20">
        <f t="shared" si="2"/>
        <v>7.4809160305343514E-2</v>
      </c>
      <c r="I20" s="13">
        <f>'CONTRACTACIO 1r TR 2020'!I20+'CONTRACTACIO 2n TR 2020'!I20+'CONTRACTACIO 3r TR 2020'!I20+'CONTRACTACIO 4t TR 2020'!I20</f>
        <v>418190.74495867768</v>
      </c>
      <c r="J20" s="13">
        <f>'CONTRACTACIO 1r TR 2020'!J20+'CONTRACTACIO 2n TR 2020'!J20+'CONTRACTACIO 3r TR 2020'!J20+'CONTRACTACIO 4t TR 2020'!J20</f>
        <v>506010.81000000006</v>
      </c>
      <c r="K20" s="21">
        <f t="shared" si="3"/>
        <v>0.19582120212717966</v>
      </c>
      <c r="L20" s="9">
        <f>'CONTRACTACIO 1r TR 2020'!L20+'CONTRACTACIO 2n TR 2020'!L20+'CONTRACTACIO 3r TR 2020'!L20+'CONTRACTACIO 4t TR 2020'!L20</f>
        <v>3</v>
      </c>
      <c r="M20" s="20">
        <f t="shared" si="4"/>
        <v>2.1582733812949641E-2</v>
      </c>
      <c r="N20" s="13">
        <f>'CONTRACTACIO 1r TR 2020'!N20+'CONTRACTACIO 2n TR 2020'!N20+'CONTRACTACIO 3r TR 2020'!N20+'CONTRACTACIO 4t TR 2020'!N20</f>
        <v>31426.870000000003</v>
      </c>
      <c r="O20" s="13">
        <f>'CONTRACTACIO 1r TR 2020'!O20+'CONTRACTACIO 2n TR 2020'!O20+'CONTRACTACIO 3r TR 2020'!O20+'CONTRACTACIO 4t TR 2020'!O20</f>
        <v>29791.85</v>
      </c>
      <c r="P20" s="21">
        <f t="shared" si="5"/>
        <v>0.24182622905682752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40.15" customHeight="1" x14ac:dyDescent="0.25">
      <c r="A21" s="46" t="s">
        <v>35</v>
      </c>
      <c r="B21" s="9">
        <f>'CONTRACTACIO 1r TR 2020'!B21+'CONTRACTACIO 2n TR 2020'!B21+'CONTRACTACIO 3r TR 2020'!B21+'CONTRACTACIO 4t TR 2020'!B21</f>
        <v>1</v>
      </c>
      <c r="C21" s="20">
        <f t="shared" si="0"/>
        <v>0.33333333333333331</v>
      </c>
      <c r="D21" s="13">
        <f>'CONTRACTACIO 1r TR 2020'!D21+'CONTRACTACIO 2n TR 2020'!D21+'CONTRACTACIO 3r TR 2020'!D21+'CONTRACTACIO 4t TR 2020'!D21</f>
        <v>5043.1400000000003</v>
      </c>
      <c r="E21" s="13">
        <f>'CONTRACTACIO 1r TR 2020'!E21+'CONTRACTACIO 2n TR 2020'!E21+'CONTRACTACIO 3r TR 2020'!E21+'CONTRACTACIO 4t TR 2020'!E21</f>
        <v>6102.2</v>
      </c>
      <c r="F21" s="21">
        <f t="shared" si="1"/>
        <v>0.14106269293771115</v>
      </c>
      <c r="G21" s="9">
        <f>'CONTRACTACIO 1r TR 2020'!G21+'CONTRACTACIO 2n TR 2020'!G21+'CONTRACTACIO 3r TR 2020'!G21+'CONTRACTACIO 4t TR 2020'!G21</f>
        <v>554</v>
      </c>
      <c r="H21" s="20">
        <f t="shared" si="2"/>
        <v>0.84580152671755726</v>
      </c>
      <c r="I21" s="13">
        <f>'CONTRACTACIO 1r TR 2020'!I21+'CONTRACTACIO 2n TR 2020'!I21+'CONTRACTACIO 3r TR 2020'!I21+'CONTRACTACIO 4t TR 2020'!I21</f>
        <v>699376.35099173547</v>
      </c>
      <c r="J21" s="13">
        <f>'CONTRACTACIO 1r TR 2020'!J21+'CONTRACTACIO 2n TR 2020'!J21+'CONTRACTACIO 3r TR 2020'!J21+'CONTRACTACIO 4t TR 2020'!J21</f>
        <v>846245.36999999988</v>
      </c>
      <c r="K21" s="21">
        <f t="shared" si="3"/>
        <v>0.32748862746224705</v>
      </c>
      <c r="L21" s="9">
        <f>'CONTRACTACIO 1r TR 2020'!L21+'CONTRACTACIO 2n TR 2020'!L21+'CONTRACTACIO 3r TR 2020'!L21+'CONTRACTACIO 4t TR 2020'!L21</f>
        <v>135</v>
      </c>
      <c r="M21" s="20">
        <f t="shared" si="4"/>
        <v>0.97122302158273377</v>
      </c>
      <c r="N21" s="13">
        <f>'CONTRACTACIO 1r TR 2020'!N21+'CONTRACTACIO 2n TR 2020'!N21+'CONTRACTACIO 3r TR 2020'!N21+'CONTRACTACIO 4t TR 2020'!N21</f>
        <v>61380.351983471075</v>
      </c>
      <c r="O21" s="13">
        <f>'CONTRACTACIO 1r TR 2020'!O21+'CONTRACTACIO 2n TR 2020'!O21+'CONTRACTACIO 3r TR 2020'!O21+'CONTRACTACIO 4t TR 2020'!O21</f>
        <v>74270.239999999991</v>
      </c>
      <c r="P21" s="21">
        <f t="shared" si="5"/>
        <v>0.60286595395537879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40.15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40.15" customHeight="1" x14ac:dyDescent="0.25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35751.06</v>
      </c>
      <c r="E25" s="18">
        <f t="shared" si="12"/>
        <v>43258.78</v>
      </c>
      <c r="F25" s="19">
        <f t="shared" si="12"/>
        <v>1</v>
      </c>
      <c r="G25" s="16">
        <f t="shared" si="12"/>
        <v>655</v>
      </c>
      <c r="H25" s="17">
        <f t="shared" si="12"/>
        <v>1</v>
      </c>
      <c r="I25" s="18">
        <f t="shared" si="12"/>
        <v>2135893.1930578509</v>
      </c>
      <c r="J25" s="18">
        <f t="shared" si="12"/>
        <v>2584045.06</v>
      </c>
      <c r="K25" s="19">
        <f t="shared" si="12"/>
        <v>1</v>
      </c>
      <c r="L25" s="16">
        <f t="shared" si="12"/>
        <v>139</v>
      </c>
      <c r="M25" s="17">
        <f t="shared" si="12"/>
        <v>1</v>
      </c>
      <c r="N25" s="18">
        <f t="shared" si="12"/>
        <v>108619.77198347107</v>
      </c>
      <c r="O25" s="18">
        <f t="shared" si="12"/>
        <v>123195.27999999998</v>
      </c>
      <c r="P25" s="19">
        <f t="shared" si="12"/>
        <v>1</v>
      </c>
      <c r="Q25" s="16">
        <f t="shared" si="12"/>
        <v>1</v>
      </c>
      <c r="R25" s="17">
        <f t="shared" si="12"/>
        <v>1</v>
      </c>
      <c r="S25" s="18">
        <f t="shared" si="12"/>
        <v>1150000</v>
      </c>
      <c r="T25" s="18">
        <f t="shared" si="12"/>
        <v>1391500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58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8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65" customHeight="1" x14ac:dyDescent="0.25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3.7593984962406013E-3</v>
      </c>
      <c r="D34" s="10">
        <f t="shared" ref="D34:D43" si="15">D13+I13+N13+S13+X13+AC13</f>
        <v>1736947.58</v>
      </c>
      <c r="E34" s="11">
        <f t="shared" ref="E34:E43" si="16">E13+J13+O13+T13+Y13+AD13</f>
        <v>2101706.58</v>
      </c>
      <c r="F34" s="21">
        <f t="shared" ref="F34:F40" si="17">IF(E34,E34/$E$46,"")</f>
        <v>0.50741357472813753</v>
      </c>
      <c r="J34" s="106" t="s">
        <v>3</v>
      </c>
      <c r="K34" s="107"/>
      <c r="L34" s="57">
        <f>B25</f>
        <v>3</v>
      </c>
      <c r="M34" s="8">
        <f t="shared" ref="M34:M39" si="18">IF(L34,L34/$L$40,"")</f>
        <v>3.7593984962406013E-3</v>
      </c>
      <c r="N34" s="58">
        <f>D25</f>
        <v>35751.06</v>
      </c>
      <c r="O34" s="58">
        <f>E25</f>
        <v>43258.78</v>
      </c>
      <c r="P34" s="59">
        <f t="shared" ref="P34:P39" si="19">IF(O34,O34/$O$40,"")</f>
        <v>1.0443937515853456E-2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1.2531328320802004E-3</v>
      </c>
      <c r="D35" s="13">
        <f t="shared" si="15"/>
        <v>47740</v>
      </c>
      <c r="E35" s="14">
        <f t="shared" si="16"/>
        <v>57765.4</v>
      </c>
      <c r="F35" s="21">
        <f t="shared" si="17"/>
        <v>1.394626080944218E-2</v>
      </c>
      <c r="J35" s="102" t="s">
        <v>1</v>
      </c>
      <c r="K35" s="103"/>
      <c r="L35" s="60">
        <f>G25</f>
        <v>655</v>
      </c>
      <c r="M35" s="8">
        <f t="shared" si="18"/>
        <v>0.82080200501253131</v>
      </c>
      <c r="N35" s="61">
        <f>I25</f>
        <v>2135893.1930578509</v>
      </c>
      <c r="O35" s="61">
        <f>J25</f>
        <v>2584045.06</v>
      </c>
      <c r="P35" s="59">
        <f t="shared" si="19"/>
        <v>0.62386422235647421</v>
      </c>
    </row>
    <row r="36" spans="1:33" s="25" customFormat="1" ht="30" customHeight="1" x14ac:dyDescent="0.25">
      <c r="A36" s="43" t="s">
        <v>19</v>
      </c>
      <c r="B36" s="12">
        <f t="shared" si="13"/>
        <v>1</v>
      </c>
      <c r="C36" s="8">
        <f t="shared" si="14"/>
        <v>1.2531328320802004E-3</v>
      </c>
      <c r="D36" s="13">
        <f t="shared" si="15"/>
        <v>15812.55</v>
      </c>
      <c r="E36" s="14">
        <f t="shared" si="16"/>
        <v>19133.189999999999</v>
      </c>
      <c r="F36" s="21">
        <f t="shared" si="17"/>
        <v>4.6193129080143308E-3</v>
      </c>
      <c r="J36" s="102" t="s">
        <v>2</v>
      </c>
      <c r="K36" s="103"/>
      <c r="L36" s="60">
        <f>L25</f>
        <v>139</v>
      </c>
      <c r="M36" s="8">
        <f t="shared" si="18"/>
        <v>0.17418546365914786</v>
      </c>
      <c r="N36" s="61">
        <f>N25</f>
        <v>108619.77198347107</v>
      </c>
      <c r="O36" s="61">
        <f>O25</f>
        <v>123195.27999999998</v>
      </c>
      <c r="P36" s="59">
        <f t="shared" si="19"/>
        <v>2.9742951756107566E-2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1</v>
      </c>
      <c r="M37" s="8">
        <f t="shared" si="18"/>
        <v>1.2531328320802004E-3</v>
      </c>
      <c r="N37" s="61">
        <f>S25</f>
        <v>1150000</v>
      </c>
      <c r="O37" s="61">
        <f>T25</f>
        <v>1391500</v>
      </c>
      <c r="P37" s="59">
        <f t="shared" si="19"/>
        <v>0.33594888837156489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1.2531328320802004E-3</v>
      </c>
      <c r="D39" s="13">
        <f t="shared" si="15"/>
        <v>373565.48</v>
      </c>
      <c r="E39" s="22">
        <f t="shared" si="16"/>
        <v>452014.24</v>
      </c>
      <c r="F39" s="21">
        <f t="shared" si="17"/>
        <v>0.10912948721244536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48</v>
      </c>
      <c r="C40" s="8">
        <f t="shared" si="14"/>
        <v>6.0150375939849621E-2</v>
      </c>
      <c r="D40" s="13">
        <f t="shared" si="15"/>
        <v>10073.037107438016</v>
      </c>
      <c r="E40" s="23">
        <f t="shared" si="16"/>
        <v>11802.659999999998</v>
      </c>
      <c r="F40" s="21">
        <f t="shared" si="17"/>
        <v>2.8495080897071746E-3</v>
      </c>
      <c r="G40" s="25"/>
      <c r="H40" s="25"/>
      <c r="I40" s="25"/>
      <c r="J40" s="104" t="s">
        <v>0</v>
      </c>
      <c r="K40" s="105"/>
      <c r="L40" s="83">
        <f>SUM(L34:L39)</f>
        <v>798</v>
      </c>
      <c r="M40" s="17">
        <f>SUM(M34:M39)</f>
        <v>1</v>
      </c>
      <c r="N40" s="84">
        <f>SUM(N34:N39)</f>
        <v>3430264.0250413222</v>
      </c>
      <c r="O40" s="85">
        <f>SUM(O34:O39)</f>
        <v>4141999.1199999996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54</v>
      </c>
      <c r="C41" s="8">
        <f>IF(B41,B41/$B$46,"")</f>
        <v>6.7669172932330823E-2</v>
      </c>
      <c r="D41" s="13">
        <f t="shared" si="15"/>
        <v>480325.53495867766</v>
      </c>
      <c r="E41" s="23">
        <f t="shared" si="16"/>
        <v>572959.24</v>
      </c>
      <c r="F41" s="21">
        <f>IF(E41,E41/$E$46,"")</f>
        <v>0.13832915541517546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690</v>
      </c>
      <c r="C42" s="8">
        <f>IF(B42,B42/$B$46,"")</f>
        <v>0.86466165413533835</v>
      </c>
      <c r="D42" s="13">
        <f t="shared" si="15"/>
        <v>765799.84297520656</v>
      </c>
      <c r="E42" s="14">
        <f t="shared" si="16"/>
        <v>926617.80999999982</v>
      </c>
      <c r="F42" s="21">
        <f>IF(E42,E42/$E$46,"")</f>
        <v>0.22371270083707787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798</v>
      </c>
      <c r="C46" s="17">
        <f>SUM(C34:C45)</f>
        <v>1</v>
      </c>
      <c r="D46" s="18">
        <f>SUM(D34:D45)</f>
        <v>3430264.0250413227</v>
      </c>
      <c r="E46" s="18">
        <f>SUM(E34:E45)</f>
        <v>4141999.12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2021-03-30T08:35:28Z</dcterms:modified>
</cp:coreProperties>
</file>