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2" tabRatio="700" firstSheet="2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J19" i="1" l="1"/>
  <c r="J13" i="6" l="1"/>
  <c r="I13" i="6"/>
  <c r="J13" i="5"/>
  <c r="I13" i="5"/>
  <c r="I19" i="4"/>
  <c r="I19" i="1"/>
  <c r="J13" i="1"/>
  <c r="I13" i="1"/>
  <c r="B14" i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F20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O39" i="1"/>
  <c r="P39" i="1" s="1"/>
  <c r="N37" i="1"/>
  <c r="K19" i="1" l="1"/>
  <c r="M24" i="7"/>
  <c r="K16" i="6"/>
  <c r="P16" i="5"/>
  <c r="F13" i="4"/>
  <c r="Z15" i="7"/>
  <c r="Z13" i="7"/>
  <c r="Z18" i="7"/>
  <c r="O39" i="4"/>
  <c r="AE23" i="4"/>
  <c r="AE22" i="4"/>
  <c r="AE15" i="4"/>
  <c r="AE25" i="4" s="1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5" i="4" s="1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M25" i="6" s="1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F41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C19" i="7" l="1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6" l="1"/>
  <c r="P34" i="6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6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<sst xmlns="http://schemas.openxmlformats.org/spreadsheetml/2006/main" count="465" uniqueCount="65">
  <si>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</si>
  <si>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</si>
  <si>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</si>
  <si>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</si>
  <si>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</si>
  <si>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</si>
  <si>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</si>
  <si>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</si>
  <si>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</si>
  <si>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</si>
  <si>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</si>
  <si>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</si>
  <si>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</si>
  <si>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</si>
  <si>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</si>
  <si>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</si>
  <si>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</si>
  <si>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</si>
  <si>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</si>
  <si>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</si>
  <si>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</si>
  <si>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</si>
  <si>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</si>
  <si>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</si>
  <si>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</si>
  <si>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</si>
  <si>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</si>
  <si>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</si>
  <si>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</si>
  <si>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</si>
  <si>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</si>
  <si>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</si>
  <si>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</si>
  <si>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</si>
  <si>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</si>
  <si>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</si>
  <si>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</si>
  <si>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</si>
  <si>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</si>
  <si>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</si>
  <si>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</si>
  <si>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</si>
  <si>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</si>
  <si>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</si>
  <si>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</si>
  <si>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</si>
  <si>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</si>
  <si>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</si>
  <si>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</si>
  <si>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</si>
  <si>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</si>
  <si>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</si>
  <si>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</si>
  <si>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</si>
  <si>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</si>
  <si>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</si>
  <si>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</si>
  <si>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</si>
  <si>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</si>
  <si>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</si>
  <si>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</si>
  <si>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</si>
  <si>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</si>
  <si>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</si>
  <si>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FOMENT DE CIUTAT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</si>
</sst>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29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31</c:v>
                </c:pt>
                <c:pt idx="7">
                  <c:v>458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4422201.33</c:v>
                </c:pt>
                <c:pt idx="1">
                  <c:v>240757.01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699881</c:v>
                </c:pt>
                <c:pt idx="6">
                  <c:v>199506.09</c:v>
                </c:pt>
                <c:pt idx="7">
                  <c:v>2486999.3600000003</c:v>
                </c:pt>
                <c:pt idx="8">
                  <c:v>0</c:v>
                </c:pt>
                <c:pt idx="9">
                  <c:v>0</c:v>
                </c:pt>
                <c:pt idx="10">
                  <c:v>66275.95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27</c:v>
                </c:pt>
                <c:pt idx="1">
                  <c:v>494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1366560.87</c:v>
                </c:pt>
                <c:pt idx="1">
                  <c:v>6684180.1799999997</c:v>
                </c:pt>
                <c:pt idx="2">
                  <c:v>64879.69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90" zoomScaleNormal="90" workbookViewId="0">
      <selection activeCell="E40" sqref="E4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I5" s="103"/>
      <c r="J5" s="103"/>
      <c r="K5" s="103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4" si="0">IF(B13,B13/$B$25,"")</f>
        <v>5.8823529411764705E-2</v>
      </c>
      <c r="D13" s="4">
        <v>371992.83</v>
      </c>
      <c r="E13" s="5">
        <v>450111.32</v>
      </c>
      <c r="F13" s="21">
        <f t="shared" ref="F13:F24" si="1">IF(E13,E13/$E$25,"")</f>
        <v>0.62829264490494918</v>
      </c>
      <c r="G13" s="1">
        <v>3</v>
      </c>
      <c r="H13" s="20">
        <f t="shared" ref="H13:H24" si="2">IF(G13,G13/$G$25,"")</f>
        <v>1.7647058823529412E-2</v>
      </c>
      <c r="I13" s="4">
        <f>241447.67+97020</f>
        <v>338467.67000000004</v>
      </c>
      <c r="J13" s="5">
        <f>257328.71+117394.2</f>
        <v>374722.91</v>
      </c>
      <c r="K13" s="21">
        <f t="shared" ref="K13:K24" si="3">IF(J13,J13/$J$25,"")</f>
        <v>0.33734557975662799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>
        <f>1</f>
        <v>1</v>
      </c>
      <c r="C14" s="20">
        <f t="shared" si="0"/>
        <v>5.8823529411764705E-2</v>
      </c>
      <c r="D14" s="6">
        <v>75202.63</v>
      </c>
      <c r="E14" s="7">
        <v>90995.18</v>
      </c>
      <c r="F14" s="21">
        <f t="shared" si="1"/>
        <v>0.12701658406591934</v>
      </c>
      <c r="G14" s="2">
        <v>1</v>
      </c>
      <c r="H14" s="20">
        <f t="shared" si="2"/>
        <v>5.8823529411764705E-3</v>
      </c>
      <c r="I14" s="6">
        <v>25000</v>
      </c>
      <c r="J14" s="7">
        <v>25000</v>
      </c>
      <c r="K14" s="21">
        <f t="shared" si="3"/>
        <v>2.2506335398376629E-2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1.7647058823529412E-2</v>
      </c>
      <c r="I19" s="6">
        <f>435.28+15620</f>
        <v>16055.28</v>
      </c>
      <c r="J19" s="7">
        <f>494.69+85.14+18900.2</f>
        <v>19480.030000000002</v>
      </c>
      <c r="K19" s="21">
        <f t="shared" si="3"/>
        <v>1.7536963550017548E-2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>
        <v>15</v>
      </c>
      <c r="C20" s="67">
        <f t="shared" si="0"/>
        <v>0.88235294117647056</v>
      </c>
      <c r="D20" s="70">
        <v>144874.31</v>
      </c>
      <c r="E20" s="71">
        <v>175297.43</v>
      </c>
      <c r="F20" s="21">
        <f t="shared" si="1"/>
        <v>0.24469077102913159</v>
      </c>
      <c r="G20" s="69">
        <v>163</v>
      </c>
      <c r="H20" s="67">
        <f t="shared" si="2"/>
        <v>0.95882352941176474</v>
      </c>
      <c r="I20" s="70">
        <v>599303.05000000005</v>
      </c>
      <c r="J20" s="71">
        <v>691595.4</v>
      </c>
      <c r="K20" s="68">
        <f t="shared" si="3"/>
        <v>0.62261112129497775</v>
      </c>
      <c r="L20" s="69">
        <v>2</v>
      </c>
      <c r="M20" s="67">
        <f t="shared" si="4"/>
        <v>1</v>
      </c>
      <c r="N20" s="70">
        <v>915.31</v>
      </c>
      <c r="O20" s="71">
        <v>1107.52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">
      <c r="A25" s="83" t="s">
        <v>0</v>
      </c>
      <c r="B25" s="16">
        <f t="shared" ref="B25:AE25" si="12">SUM(B13:B24)</f>
        <v>17</v>
      </c>
      <c r="C25" s="17">
        <f t="shared" si="12"/>
        <v>1</v>
      </c>
      <c r="D25" s="18">
        <f t="shared" si="12"/>
        <v>592069.77</v>
      </c>
      <c r="E25" s="18">
        <f t="shared" si="12"/>
        <v>716403.92999999993</v>
      </c>
      <c r="F25" s="19">
        <f t="shared" si="12"/>
        <v>1</v>
      </c>
      <c r="G25" s="16">
        <f t="shared" si="12"/>
        <v>170</v>
      </c>
      <c r="H25" s="17">
        <f t="shared" si="12"/>
        <v>1</v>
      </c>
      <c r="I25" s="18">
        <f t="shared" si="12"/>
        <v>978826.00000000012</v>
      </c>
      <c r="J25" s="18">
        <f t="shared" si="12"/>
        <v>1110798.3400000001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915.31</v>
      </c>
      <c r="O25" s="18">
        <f t="shared" si="12"/>
        <v>1107.52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4</v>
      </c>
      <c r="C34" s="8">
        <f t="shared" ref="C34:C43" si="14">IF(B34,B34/$B$46,"")</f>
        <v>2.1164021164021163E-2</v>
      </c>
      <c r="D34" s="10">
        <f t="shared" ref="D34:D45" si="15">D13+I13+N13+S13+AC13+X13</f>
        <v>710460.5</v>
      </c>
      <c r="E34" s="11">
        <f t="shared" ref="E34:E45" si="16">E13+J13+O13+T13+AD13+Y13</f>
        <v>824834.23</v>
      </c>
      <c r="F34" s="21">
        <f t="shared" ref="F34:F43" si="17">IF(E34,E34/$E$46,"")</f>
        <v>0.45114577108948256</v>
      </c>
      <c r="J34" s="151" t="s">
        <v>3</v>
      </c>
      <c r="K34" s="152"/>
      <c r="L34" s="58">
        <f>B25</f>
        <v>17</v>
      </c>
      <c r="M34" s="8">
        <f t="shared" ref="M34:M39" si="18">IF(L34,L34/$L$40,"")</f>
        <v>8.9947089947089942E-2</v>
      </c>
      <c r="N34" s="59">
        <f>D25</f>
        <v>592069.77</v>
      </c>
      <c r="O34" s="59">
        <f>E25</f>
        <v>716403.92999999993</v>
      </c>
      <c r="P34" s="60">
        <f t="shared" ref="P34:P39" si="19">IF(O34,O34/$O$40,"")</f>
        <v>0.39183946501757777</v>
      </c>
    </row>
    <row r="35" spans="1:33" s="25" customFormat="1" ht="29.95" customHeight="1" x14ac:dyDescent="0.3">
      <c r="A35" s="43" t="s">
        <v>18</v>
      </c>
      <c r="B35" s="12">
        <f t="shared" si="13"/>
        <v>2</v>
      </c>
      <c r="C35" s="8">
        <f t="shared" si="14"/>
        <v>1.0582010582010581E-2</v>
      </c>
      <c r="D35" s="13">
        <f t="shared" si="15"/>
        <v>100202.63</v>
      </c>
      <c r="E35" s="14">
        <f t="shared" si="16"/>
        <v>115995.18</v>
      </c>
      <c r="F35" s="21">
        <f t="shared" si="17"/>
        <v>6.3443941849701521E-2</v>
      </c>
      <c r="J35" s="147" t="s">
        <v>1</v>
      </c>
      <c r="K35" s="148"/>
      <c r="L35" s="61">
        <f>G25</f>
        <v>170</v>
      </c>
      <c r="M35" s="8">
        <f t="shared" si="18"/>
        <v>0.89947089947089942</v>
      </c>
      <c r="N35" s="62">
        <f>I25</f>
        <v>978826.00000000012</v>
      </c>
      <c r="O35" s="62">
        <f>J25</f>
        <v>1110798.3400000001</v>
      </c>
      <c r="P35" s="60">
        <f t="shared" si="19"/>
        <v>0.60755477330786489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1">
        <f>L25</f>
        <v>2</v>
      </c>
      <c r="M36" s="8">
        <f t="shared" si="18"/>
        <v>1.0582010582010581E-2</v>
      </c>
      <c r="N36" s="62">
        <f>N25</f>
        <v>915.31</v>
      </c>
      <c r="O36" s="62">
        <f>O25</f>
        <v>1107.52</v>
      </c>
      <c r="P36" s="60">
        <f t="shared" si="19"/>
        <v>6.0576167455735162E-4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3</v>
      </c>
      <c r="C40" s="8">
        <f t="shared" si="14"/>
        <v>1.5873015873015872E-2</v>
      </c>
      <c r="D40" s="13">
        <f t="shared" si="15"/>
        <v>16055.28</v>
      </c>
      <c r="E40" s="23">
        <f t="shared" si="16"/>
        <v>19480.030000000002</v>
      </c>
      <c r="F40" s="21">
        <f t="shared" si="17"/>
        <v>1.0654665914139202E-2</v>
      </c>
      <c r="G40" s="25"/>
      <c r="J40" s="149" t="s">
        <v>0</v>
      </c>
      <c r="K40" s="150"/>
      <c r="L40" s="84">
        <f>SUM(L34:L39)</f>
        <v>189</v>
      </c>
      <c r="M40" s="17">
        <f>SUM(M34:M39)</f>
        <v>0.99999999999999989</v>
      </c>
      <c r="N40" s="85">
        <f>SUM(N34:N39)</f>
        <v>1571811.08</v>
      </c>
      <c r="O40" s="86">
        <f>SUM(O34:O39)</f>
        <v>1828309.79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180</v>
      </c>
      <c r="C41" s="8">
        <f t="shared" si="14"/>
        <v>0.95238095238095233</v>
      </c>
      <c r="D41" s="13">
        <f t="shared" si="15"/>
        <v>745092.67000000016</v>
      </c>
      <c r="E41" s="23">
        <f t="shared" si="16"/>
        <v>868000.35000000009</v>
      </c>
      <c r="F41" s="21">
        <f t="shared" si="17"/>
        <v>0.47475562114667674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189</v>
      </c>
      <c r="C46" s="17">
        <f>SUM(C34:C45)</f>
        <v>1</v>
      </c>
      <c r="D46" s="18">
        <f>SUM(D34:D45)</f>
        <v>1571811.08</v>
      </c>
      <c r="E46" s="18">
        <f>SUM(E34:E45)</f>
        <v>1828309.79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J38:K38"/>
    <mergeCell ref="J40:K40"/>
    <mergeCell ref="J34:K34"/>
    <mergeCell ref="J35:K35"/>
    <mergeCell ref="J36:K36"/>
    <mergeCell ref="J37:K37"/>
    <mergeCell ref="J39:K39"/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6" zoomScale="90" zoomScaleNormal="90" workbookViewId="0">
      <selection activeCell="J22" sqref="J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FOMENT DE CIUTAT SA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1" si="2">IF(G13,G13/$G$25,"")</f>
        <v>5.5555555555555552E-2</v>
      </c>
      <c r="I13" s="4">
        <v>349956.5</v>
      </c>
      <c r="J13" s="5">
        <v>349956.5</v>
      </c>
      <c r="K13" s="21">
        <f t="shared" ref="K13:K21" si="3">IF(J13,J13/$J$25,"")</f>
        <v>0.41343435995229366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1.1111111111111112E-2</v>
      </c>
      <c r="I18" s="70">
        <v>32400</v>
      </c>
      <c r="J18" s="71">
        <v>39402</v>
      </c>
      <c r="K18" s="68">
        <f t="shared" si="3"/>
        <v>4.6549044383631319E-2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3.3333333333333333E-2</v>
      </c>
      <c r="I19" s="6">
        <f>3210+1020</f>
        <v>4230</v>
      </c>
      <c r="J19" s="7">
        <v>5118.3</v>
      </c>
      <c r="K19" s="21">
        <f t="shared" si="3"/>
        <v>6.0466974739541192E-3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80</v>
      </c>
      <c r="H20" s="67">
        <f t="shared" si="2"/>
        <v>0.88888888888888884</v>
      </c>
      <c r="I20" s="70">
        <v>365788.38</v>
      </c>
      <c r="J20" s="71">
        <v>422102.46</v>
      </c>
      <c r="K20" s="21">
        <f t="shared" si="3"/>
        <v>0.49866672110501914</v>
      </c>
      <c r="L20" s="69">
        <v>3</v>
      </c>
      <c r="M20" s="67">
        <f t="shared" si="4"/>
        <v>0.75</v>
      </c>
      <c r="N20" s="70">
        <v>859.68</v>
      </c>
      <c r="O20" s="71">
        <v>1040.21</v>
      </c>
      <c r="P20" s="68">
        <f t="shared" si="5"/>
        <v>2.7788315021681196E-2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>
        <v>1</v>
      </c>
      <c r="H24" s="67">
        <f t="shared" ref="H24" si="23">IF(G24,G24/$G$25,"")</f>
        <v>1.1111111111111112E-2</v>
      </c>
      <c r="I24" s="70">
        <v>24696.53</v>
      </c>
      <c r="J24" s="71">
        <v>29882.799999999999</v>
      </c>
      <c r="K24" s="68">
        <f t="shared" ref="K24" si="24">IF(J24,J24/$J$25,"")</f>
        <v>3.5303177085101722E-2</v>
      </c>
      <c r="L24" s="69">
        <v>1</v>
      </c>
      <c r="M24" s="67">
        <f t="shared" ref="M24" si="25">IF(L24,L24/$L$25,"")</f>
        <v>0.25</v>
      </c>
      <c r="N24" s="70">
        <v>36393.15</v>
      </c>
      <c r="O24" s="71">
        <v>36393.15</v>
      </c>
      <c r="P24" s="68">
        <f t="shared" ref="P24" si="26">IF(O24,O24/$O$25,"")</f>
        <v>0.97221168497831878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90</v>
      </c>
      <c r="H25" s="17">
        <f t="shared" si="32"/>
        <v>0.99999999999999989</v>
      </c>
      <c r="I25" s="18">
        <f t="shared" si="32"/>
        <v>777071.41</v>
      </c>
      <c r="J25" s="18">
        <f t="shared" si="32"/>
        <v>846462.06</v>
      </c>
      <c r="K25" s="19">
        <f t="shared" si="32"/>
        <v>1</v>
      </c>
      <c r="L25" s="16">
        <f t="shared" si="32"/>
        <v>4</v>
      </c>
      <c r="M25" s="17">
        <f t="shared" si="32"/>
        <v>1</v>
      </c>
      <c r="N25" s="18">
        <f t="shared" si="32"/>
        <v>37252.83</v>
      </c>
      <c r="O25" s="18">
        <f t="shared" si="32"/>
        <v>37433.360000000001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5</v>
      </c>
      <c r="C34" s="8">
        <f t="shared" ref="C34:C45" si="34">IF(B34,B34/$B$46,"")</f>
        <v>5.3191489361702128E-2</v>
      </c>
      <c r="D34" s="10">
        <f t="shared" ref="D34:D45" si="35">D13+I13+N13+S13+AC13+X13</f>
        <v>349956.5</v>
      </c>
      <c r="E34" s="11">
        <f t="shared" ref="E34:E45" si="36">E13+J13+O13+T13+AD13+Y13</f>
        <v>349956.5</v>
      </c>
      <c r="F34" s="21">
        <f t="shared" ref="F34:F42" si="37">IF(E34,E34/$E$46,"")</f>
        <v>0.39592523287426923</v>
      </c>
      <c r="J34" s="151" t="s">
        <v>3</v>
      </c>
      <c r="K34" s="152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1">
        <f>G25</f>
        <v>90</v>
      </c>
      <c r="M35" s="8">
        <f t="shared" si="38"/>
        <v>0.95744680851063835</v>
      </c>
      <c r="N35" s="62">
        <f>I25</f>
        <v>777071.41</v>
      </c>
      <c r="O35" s="62">
        <f>J25</f>
        <v>846462.06</v>
      </c>
      <c r="P35" s="60">
        <f t="shared" si="39"/>
        <v>0.95764955994454637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1">
        <f>L25</f>
        <v>4</v>
      </c>
      <c r="M36" s="8">
        <f t="shared" si="38"/>
        <v>4.2553191489361701E-2</v>
      </c>
      <c r="N36" s="62">
        <f>N25</f>
        <v>37252.83</v>
      </c>
      <c r="O36" s="62">
        <f>O25</f>
        <v>37433.360000000001</v>
      </c>
      <c r="P36" s="60">
        <f t="shared" si="39"/>
        <v>4.2350440055453617E-2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1</v>
      </c>
      <c r="C39" s="8">
        <f t="shared" si="34"/>
        <v>1.0638297872340425E-2</v>
      </c>
      <c r="D39" s="13">
        <f t="shared" si="35"/>
        <v>32400</v>
      </c>
      <c r="E39" s="22">
        <f t="shared" si="36"/>
        <v>39402</v>
      </c>
      <c r="F39" s="21">
        <f t="shared" si="37"/>
        <v>4.4577671869823698E-2</v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3</v>
      </c>
      <c r="C40" s="8">
        <f t="shared" si="34"/>
        <v>3.1914893617021274E-2</v>
      </c>
      <c r="D40" s="13">
        <f t="shared" si="35"/>
        <v>4230</v>
      </c>
      <c r="E40" s="23">
        <f t="shared" si="36"/>
        <v>5118.3</v>
      </c>
      <c r="F40" s="21">
        <f t="shared" si="37"/>
        <v>5.7906171750499629E-3</v>
      </c>
      <c r="G40" s="25"/>
      <c r="J40" s="149" t="s">
        <v>0</v>
      </c>
      <c r="K40" s="150"/>
      <c r="L40" s="84">
        <f>SUM(L34:L39)</f>
        <v>94</v>
      </c>
      <c r="M40" s="17">
        <f>SUM(M34:M39)</f>
        <v>1</v>
      </c>
      <c r="N40" s="85">
        <f>SUM(N34:N39)</f>
        <v>814324.24</v>
      </c>
      <c r="O40" s="86">
        <f>SUM(O34:O39)</f>
        <v>883895.42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83</v>
      </c>
      <c r="C41" s="8">
        <f t="shared" si="34"/>
        <v>0.88297872340425532</v>
      </c>
      <c r="D41" s="13">
        <f t="shared" si="35"/>
        <v>366648.06</v>
      </c>
      <c r="E41" s="23">
        <f t="shared" si="36"/>
        <v>423142.67000000004</v>
      </c>
      <c r="F41" s="21">
        <f t="shared" si="37"/>
        <v>0.47872481339477929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si="33"/>
        <v>2</v>
      </c>
      <c r="C45" s="8">
        <f t="shared" si="34"/>
        <v>2.1276595744680851E-2</v>
      </c>
      <c r="D45" s="13">
        <f t="shared" si="35"/>
        <v>61089.68</v>
      </c>
      <c r="E45" s="14">
        <f t="shared" si="36"/>
        <v>66275.95</v>
      </c>
      <c r="F45" s="21">
        <f>IF(E45,E45/$E$46,"")</f>
        <v>7.4981664686077906E-2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94</v>
      </c>
      <c r="C46" s="17">
        <f>SUM(C34:C45)</f>
        <v>1</v>
      </c>
      <c r="D46" s="18">
        <f>SUM(D34:D45)</f>
        <v>814324.24000000011</v>
      </c>
      <c r="E46" s="18">
        <f>SUM(E34:E45)</f>
        <v>883895.41999999993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90" zoomScaleNormal="90" workbookViewId="0">
      <selection activeCell="J22" sqref="J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FOMENT DE CIUTAT SA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3" si="0">IF(B13,B13/$B$25,"")</f>
        <v>0.16666666666666666</v>
      </c>
      <c r="D13" s="4">
        <v>185461.39</v>
      </c>
      <c r="E13" s="5">
        <v>224408.28</v>
      </c>
      <c r="F13" s="21">
        <f t="shared" ref="F13:F24" si="1">IF(E13,E13/$E$25,"")</f>
        <v>0.7089592205527403</v>
      </c>
      <c r="G13" s="1">
        <v>10</v>
      </c>
      <c r="H13" s="20">
        <f t="shared" ref="H13:H23" si="2">IF(G13,G13/$G$25,"")</f>
        <v>9.6153846153846159E-2</v>
      </c>
      <c r="I13" s="4">
        <f>947557.74+259746.78</f>
        <v>1207304.52</v>
      </c>
      <c r="J13" s="5">
        <f>996839+270160.94</f>
        <v>1266999.94</v>
      </c>
      <c r="K13" s="21">
        <f t="shared" ref="K13:K23" si="3">IF(J13,J13/$J$25,"")</f>
        <v>0.50009189929157538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7</v>
      </c>
      <c r="H18" s="67">
        <f t="shared" si="2"/>
        <v>6.7307692307692304E-2</v>
      </c>
      <c r="I18" s="70">
        <v>650754.49</v>
      </c>
      <c r="J18" s="71">
        <v>660479</v>
      </c>
      <c r="K18" s="68">
        <f t="shared" si="3"/>
        <v>0.26069472233140001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9.6153846153846159E-3</v>
      </c>
      <c r="I19" s="6">
        <v>1981.41</v>
      </c>
      <c r="J19" s="7">
        <v>2397.5100000000002</v>
      </c>
      <c r="K19" s="21">
        <f t="shared" si="3"/>
        <v>9.4631048638451015E-4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>
        <v>5</v>
      </c>
      <c r="C20" s="67">
        <f t="shared" si="0"/>
        <v>0.83333333333333337</v>
      </c>
      <c r="D20" s="70">
        <v>76135.31</v>
      </c>
      <c r="E20" s="71">
        <v>92123.72</v>
      </c>
      <c r="F20" s="21">
        <f t="shared" si="1"/>
        <v>0.2910407794472597</v>
      </c>
      <c r="G20" s="69">
        <v>86</v>
      </c>
      <c r="H20" s="67">
        <f t="shared" si="2"/>
        <v>0.82692307692307687</v>
      </c>
      <c r="I20" s="70">
        <v>535633.59</v>
      </c>
      <c r="J20" s="71">
        <v>603657.77</v>
      </c>
      <c r="K20" s="68">
        <f t="shared" si="3"/>
        <v>0.23826706789064017</v>
      </c>
      <c r="L20" s="69">
        <v>3</v>
      </c>
      <c r="M20" s="67">
        <f t="shared" si="4"/>
        <v>1</v>
      </c>
      <c r="N20" s="70">
        <v>9006</v>
      </c>
      <c r="O20" s="71">
        <v>10897.34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22">SUM(B13:B24)</f>
        <v>6</v>
      </c>
      <c r="C25" s="17">
        <f t="shared" si="22"/>
        <v>1</v>
      </c>
      <c r="D25" s="18">
        <f t="shared" si="22"/>
        <v>261596.7</v>
      </c>
      <c r="E25" s="18">
        <f t="shared" si="22"/>
        <v>316532</v>
      </c>
      <c r="F25" s="19">
        <f t="shared" si="22"/>
        <v>1</v>
      </c>
      <c r="G25" s="16">
        <f t="shared" si="22"/>
        <v>104</v>
      </c>
      <c r="H25" s="17">
        <f t="shared" si="22"/>
        <v>1</v>
      </c>
      <c r="I25" s="18">
        <f t="shared" si="22"/>
        <v>2395674.0099999998</v>
      </c>
      <c r="J25" s="18">
        <f t="shared" si="22"/>
        <v>2533534.2199999997</v>
      </c>
      <c r="K25" s="19">
        <f t="shared" si="22"/>
        <v>1</v>
      </c>
      <c r="L25" s="16">
        <f t="shared" si="22"/>
        <v>3</v>
      </c>
      <c r="M25" s="17">
        <f t="shared" si="22"/>
        <v>1</v>
      </c>
      <c r="N25" s="18">
        <f t="shared" si="22"/>
        <v>9006</v>
      </c>
      <c r="O25" s="18">
        <f t="shared" si="22"/>
        <v>10897.34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11</v>
      </c>
      <c r="C34" s="8">
        <f t="shared" ref="C34:C42" si="24">IF(B34,B34/$B$46,"")</f>
        <v>9.7345132743362831E-2</v>
      </c>
      <c r="D34" s="10">
        <f t="shared" ref="D34:D45" si="25">D13+I13+N13+S13+AC13+X13</f>
        <v>1392765.9100000001</v>
      </c>
      <c r="E34" s="11">
        <f t="shared" ref="E34:E45" si="26">E13+J13+O13+T13+AD13+Y13</f>
        <v>1491408.22</v>
      </c>
      <c r="F34" s="21">
        <f t="shared" ref="F34:F43" si="27">IF(E34,E34/$E$46,"")</f>
        <v>0.52129577630831492</v>
      </c>
      <c r="J34" s="151" t="s">
        <v>3</v>
      </c>
      <c r="K34" s="152"/>
      <c r="L34" s="58">
        <f>B25</f>
        <v>6</v>
      </c>
      <c r="M34" s="8">
        <f>IF(L34,L34/$L$40,"")</f>
        <v>5.3097345132743362E-2</v>
      </c>
      <c r="N34" s="59">
        <f>D25</f>
        <v>261596.7</v>
      </c>
      <c r="O34" s="59">
        <f>E25</f>
        <v>316532</v>
      </c>
      <c r="P34" s="60">
        <f>IF(O34,O34/$O$40,"")</f>
        <v>0.11063824944348472</v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1">
        <f>G25</f>
        <v>104</v>
      </c>
      <c r="M35" s="8">
        <f>IF(L35,L35/$L$40,"")</f>
        <v>0.92035398230088494</v>
      </c>
      <c r="N35" s="62">
        <f>I25</f>
        <v>2395674.0099999998</v>
      </c>
      <c r="O35" s="62">
        <f>J25</f>
        <v>2533534.2199999997</v>
      </c>
      <c r="P35" s="60">
        <f>IF(O35,O35/$O$40,"")</f>
        <v>0.8855527750937171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7" t="s">
        <v>2</v>
      </c>
      <c r="K36" s="148"/>
      <c r="L36" s="61">
        <f>L25</f>
        <v>3</v>
      </c>
      <c r="M36" s="8">
        <f>IF(L36,L36/$L$40,"")</f>
        <v>2.6548672566371681E-2</v>
      </c>
      <c r="N36" s="62">
        <f>N25</f>
        <v>9006</v>
      </c>
      <c r="O36" s="62">
        <f>O25</f>
        <v>10897.34</v>
      </c>
      <c r="P36" s="60">
        <f>IF(O36,O36/$O$40,"")</f>
        <v>3.8089754627982754E-3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7</v>
      </c>
      <c r="C39" s="8">
        <f t="shared" si="24"/>
        <v>6.1946902654867256E-2</v>
      </c>
      <c r="D39" s="13">
        <f t="shared" si="25"/>
        <v>650754.49</v>
      </c>
      <c r="E39" s="22">
        <f t="shared" si="26"/>
        <v>660479</v>
      </c>
      <c r="F39" s="21">
        <f t="shared" si="27"/>
        <v>0.23085893481285727</v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1</v>
      </c>
      <c r="C40" s="8">
        <f t="shared" si="24"/>
        <v>8.8495575221238937E-3</v>
      </c>
      <c r="D40" s="13">
        <f t="shared" si="25"/>
        <v>1981.41</v>
      </c>
      <c r="E40" s="23">
        <f t="shared" si="26"/>
        <v>2397.5100000000002</v>
      </c>
      <c r="F40" s="21">
        <f t="shared" si="27"/>
        <v>8.3800787731808807E-4</v>
      </c>
      <c r="G40" s="25"/>
      <c r="J40" s="149" t="s">
        <v>0</v>
      </c>
      <c r="K40" s="150"/>
      <c r="L40" s="84">
        <f>SUM(L34:L39)</f>
        <v>113</v>
      </c>
      <c r="M40" s="17">
        <f>SUM(M34:M39)</f>
        <v>1</v>
      </c>
      <c r="N40" s="85">
        <f>SUM(N34:N39)</f>
        <v>2666276.71</v>
      </c>
      <c r="O40" s="86">
        <f>SUM(O34:O39)</f>
        <v>2860963.5599999996</v>
      </c>
      <c r="P40" s="87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94</v>
      </c>
      <c r="C41" s="8">
        <f t="shared" si="24"/>
        <v>0.83185840707964598</v>
      </c>
      <c r="D41" s="13">
        <f t="shared" si="25"/>
        <v>620774.89999999991</v>
      </c>
      <c r="E41" s="23">
        <f t="shared" si="26"/>
        <v>706678.83</v>
      </c>
      <c r="F41" s="21">
        <f t="shared" si="27"/>
        <v>0.24700728100150987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113</v>
      </c>
      <c r="C46" s="17">
        <f>SUM(C34:C45)</f>
        <v>1</v>
      </c>
      <c r="D46" s="18">
        <f>SUM(D34:D45)</f>
        <v>2666276.71</v>
      </c>
      <c r="E46" s="18">
        <f>SUM(E34:E45)</f>
        <v>2860963.5599999996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90" zoomScaleNormal="90" workbookViewId="0">
      <selection activeCell="J24" sqref="J24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FOMENT DE CIUTAT SA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2</v>
      </c>
      <c r="C13" s="20">
        <f t="shared" ref="C13:C21" si="0">IF(B13,B13/$B$25,"")</f>
        <v>0.5</v>
      </c>
      <c r="D13" s="4">
        <v>268775.01</v>
      </c>
      <c r="E13" s="5">
        <v>325217.76</v>
      </c>
      <c r="F13" s="21">
        <f t="shared" ref="F13:F24" si="1">IF(E13,E13/$E$25,"")</f>
        <v>0.97480050502219651</v>
      </c>
      <c r="G13" s="1">
        <v>7</v>
      </c>
      <c r="H13" s="20">
        <f t="shared" ref="H13:H21" si="2">IF(G13,G13/$G$25,"")</f>
        <v>5.3846153846153849E-2</v>
      </c>
      <c r="I13" s="4">
        <f>38628+1324721.19+49026.98</f>
        <v>1412376.17</v>
      </c>
      <c r="J13" s="5">
        <f>46739.88+1324722.09+59322.65</f>
        <v>1430784.6199999999</v>
      </c>
      <c r="K13" s="21">
        <f t="shared" ref="K13:K21" si="3">IF(J13,J13/$J$25,"")</f>
        <v>0.65231788067392937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1.5384615384615385E-2</v>
      </c>
      <c r="I14" s="6">
        <v>106753.58</v>
      </c>
      <c r="J14" s="7">
        <v>124761.83</v>
      </c>
      <c r="K14" s="21">
        <f t="shared" si="3"/>
        <v>5.6880938889740842E-2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24</v>
      </c>
      <c r="H19" s="20">
        <f t="shared" si="2"/>
        <v>0.18461538461538463</v>
      </c>
      <c r="I19" s="6">
        <v>142651.45000000001</v>
      </c>
      <c r="J19" s="7">
        <v>172510.25</v>
      </c>
      <c r="K19" s="21">
        <f t="shared" si="3"/>
        <v>7.8650216882069746E-2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9">
        <v>2</v>
      </c>
      <c r="C20" s="67">
        <f t="shared" si="0"/>
        <v>0.5</v>
      </c>
      <c r="D20" s="70">
        <v>6948.08</v>
      </c>
      <c r="E20" s="71">
        <v>8407.18</v>
      </c>
      <c r="F20" s="21">
        <f t="shared" si="1"/>
        <v>2.5199494977803518E-2</v>
      </c>
      <c r="G20" s="69">
        <v>97</v>
      </c>
      <c r="H20" s="67">
        <f t="shared" si="2"/>
        <v>0.74615384615384617</v>
      </c>
      <c r="I20" s="70">
        <v>403855.64</v>
      </c>
      <c r="J20" s="71">
        <v>465328.86</v>
      </c>
      <c r="K20" s="68">
        <f t="shared" si="3"/>
        <v>0.21215096355425991</v>
      </c>
      <c r="L20" s="69">
        <v>2</v>
      </c>
      <c r="M20" s="67">
        <f>IF(L20,L20/$L$25,"")</f>
        <v>1</v>
      </c>
      <c r="N20" s="70">
        <v>12761.55</v>
      </c>
      <c r="O20" s="71">
        <v>15441.47</v>
      </c>
      <c r="P20" s="68">
        <f>IF(O20,O20/$O$25,"")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275723.09000000003</v>
      </c>
      <c r="E25" s="18">
        <f t="shared" si="30"/>
        <v>333624.94</v>
      </c>
      <c r="F25" s="19">
        <f t="shared" si="30"/>
        <v>1</v>
      </c>
      <c r="G25" s="16">
        <f t="shared" si="30"/>
        <v>130</v>
      </c>
      <c r="H25" s="17">
        <f t="shared" si="30"/>
        <v>1</v>
      </c>
      <c r="I25" s="18">
        <f t="shared" si="30"/>
        <v>2065636.8399999999</v>
      </c>
      <c r="J25" s="18">
        <f t="shared" si="30"/>
        <v>2193385.56</v>
      </c>
      <c r="K25" s="19">
        <f t="shared" si="30"/>
        <v>0.99999999999999989</v>
      </c>
      <c r="L25" s="16">
        <f t="shared" si="30"/>
        <v>2</v>
      </c>
      <c r="M25" s="17">
        <f t="shared" si="30"/>
        <v>1</v>
      </c>
      <c r="N25" s="18">
        <f t="shared" si="30"/>
        <v>12761.55</v>
      </c>
      <c r="O25" s="18">
        <f t="shared" si="30"/>
        <v>15441.47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25">
      <c r="A34" s="41" t="s">
        <v>25</v>
      </c>
      <c r="B34" s="9">
        <f t="shared" ref="B34:B42" si="31">B13+G13+L13+Q13+AA13+V13</f>
        <v>9</v>
      </c>
      <c r="C34" s="8">
        <f t="shared" ref="C34:C45" si="32">IF(B34,B34/$B$46,"")</f>
        <v>6.6176470588235295E-2</v>
      </c>
      <c r="D34" s="10">
        <f t="shared" ref="D34:D42" si="33">D13+I13+N13+S13+AC13+X13</f>
        <v>1681151.18</v>
      </c>
      <c r="E34" s="11">
        <f t="shared" ref="E34:E42" si="34">E13+J13+O13+T13+AD13+Y13</f>
        <v>1756002.38</v>
      </c>
      <c r="F34" s="21">
        <f t="shared" ref="F34:F42" si="35">IF(E34,E34/$E$46,"")</f>
        <v>0.69067278387957121</v>
      </c>
      <c r="J34" s="151" t="s">
        <v>3</v>
      </c>
      <c r="K34" s="152"/>
      <c r="L34" s="58">
        <f>B25</f>
        <v>4</v>
      </c>
      <c r="M34" s="8">
        <f t="shared" ref="M34:M39" si="36">IF(L34,L34/$L$40,"")</f>
        <v>2.9411764705882353E-2</v>
      </c>
      <c r="N34" s="59">
        <f>D25</f>
        <v>275723.09000000003</v>
      </c>
      <c r="O34" s="59">
        <f>E25</f>
        <v>333624.94</v>
      </c>
      <c r="P34" s="60">
        <f t="shared" ref="P34:P39" si="37">IF(O34,O34/$O$40,"")</f>
        <v>0.13122172766158488</v>
      </c>
    </row>
    <row r="35" spans="1:33" s="25" customFormat="1" ht="29.95" customHeight="1" x14ac:dyDescent="0.25">
      <c r="A35" s="43" t="s">
        <v>18</v>
      </c>
      <c r="B35" s="12">
        <f t="shared" si="31"/>
        <v>2</v>
      </c>
      <c r="C35" s="8">
        <f t="shared" si="32"/>
        <v>1.4705882352941176E-2</v>
      </c>
      <c r="D35" s="13">
        <f t="shared" si="33"/>
        <v>106753.58</v>
      </c>
      <c r="E35" s="14">
        <f t="shared" si="34"/>
        <v>124761.83</v>
      </c>
      <c r="F35" s="21">
        <f t="shared" si="35"/>
        <v>4.9071459941876505E-2</v>
      </c>
      <c r="J35" s="147" t="s">
        <v>1</v>
      </c>
      <c r="K35" s="148"/>
      <c r="L35" s="61">
        <f>G25</f>
        <v>130</v>
      </c>
      <c r="M35" s="8">
        <f t="shared" si="36"/>
        <v>0.95588235294117652</v>
      </c>
      <c r="N35" s="62">
        <f>I25</f>
        <v>2065636.8399999999</v>
      </c>
      <c r="O35" s="62">
        <f>J25</f>
        <v>2193385.56</v>
      </c>
      <c r="P35" s="60">
        <f t="shared" si="37"/>
        <v>0.86270481640603025</v>
      </c>
    </row>
    <row r="36" spans="1:33" ht="29.95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7" t="s">
        <v>2</v>
      </c>
      <c r="K36" s="148"/>
      <c r="L36" s="61">
        <f>L25</f>
        <v>2</v>
      </c>
      <c r="M36" s="8">
        <f t="shared" si="36"/>
        <v>1.4705882352941176E-2</v>
      </c>
      <c r="N36" s="62">
        <f>N25</f>
        <v>12761.55</v>
      </c>
      <c r="O36" s="62">
        <f>O25</f>
        <v>15441.47</v>
      </c>
      <c r="P36" s="60">
        <f t="shared" si="37"/>
        <v>6.0734559323848301E-3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31"/>
        <v>24</v>
      </c>
      <c r="C40" s="8">
        <f t="shared" si="32"/>
        <v>0.17647058823529413</v>
      </c>
      <c r="D40" s="13">
        <f t="shared" si="33"/>
        <v>142651.45000000001</v>
      </c>
      <c r="E40" s="23">
        <f t="shared" si="34"/>
        <v>172510.25</v>
      </c>
      <c r="F40" s="21">
        <f t="shared" si="35"/>
        <v>6.7851920915540445E-2</v>
      </c>
      <c r="G40" s="25"/>
      <c r="J40" s="149" t="s">
        <v>0</v>
      </c>
      <c r="K40" s="150"/>
      <c r="L40" s="84">
        <f>SUM(L34:L39)</f>
        <v>136</v>
      </c>
      <c r="M40" s="17">
        <f>SUM(M34:M39)</f>
        <v>1</v>
      </c>
      <c r="N40" s="85">
        <f>SUM(N34:N39)</f>
        <v>2354121.4799999995</v>
      </c>
      <c r="O40" s="86">
        <f>SUM(O34:O39)</f>
        <v>2542451.9700000002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31"/>
        <v>101</v>
      </c>
      <c r="C41" s="8">
        <f t="shared" si="32"/>
        <v>0.74264705882352944</v>
      </c>
      <c r="D41" s="13">
        <f t="shared" si="33"/>
        <v>423565.27</v>
      </c>
      <c r="E41" s="23">
        <f t="shared" si="34"/>
        <v>489177.50999999995</v>
      </c>
      <c r="F41" s="21">
        <f t="shared" si="35"/>
        <v>0.19240383526301189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2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">
      <c r="A46" s="65" t="s">
        <v>0</v>
      </c>
      <c r="B46" s="16">
        <f>SUM(B34:B45)</f>
        <v>136</v>
      </c>
      <c r="C46" s="17">
        <f>SUM(C34:C45)</f>
        <v>1</v>
      </c>
      <c r="D46" s="18">
        <f>SUM(D34:D45)</f>
        <v>2354121.48</v>
      </c>
      <c r="E46" s="18">
        <f>SUM(E34:E45)</f>
        <v>2542451.9699999997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90" zoomScaleNormal="90" workbookViewId="0">
      <selection activeCell="B8" sqref="B8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FOMENT DE CIUTAT SA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29.95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8.950000000000003" customHeight="1" thickBot="1" x14ac:dyDescent="0.35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4</v>
      </c>
      <c r="C13" s="20">
        <f t="shared" ref="C13:C24" si="0">IF(B13,B13/$B$25,"")</f>
        <v>0.14814814814814814</v>
      </c>
      <c r="D13" s="10">
        <f>'CONTRACTACIO 1r TR 2020'!D13+'CONTRACTACIO 2n TR 2020'!D13+'CONTRACTACIO 3r TR 2020'!D13+'CONTRACTACIO 4t TR 2020'!D13</f>
        <v>826229.23</v>
      </c>
      <c r="E13" s="10">
        <f>'CONTRACTACIO 1r TR 2020'!E13+'CONTRACTACIO 2n TR 2020'!E13+'CONTRACTACIO 3r TR 2020'!E13+'CONTRACTACIO 4t TR 2020'!E13</f>
        <v>999737.36</v>
      </c>
      <c r="F13" s="21">
        <f t="shared" ref="F13:F24" si="1">IF(E13,E13/$E$25,"")</f>
        <v>0.73157177404033225</v>
      </c>
      <c r="G13" s="9">
        <f>'CONTRACTACIO 1r TR 2020'!G13+'CONTRACTACIO 2n TR 2020'!G13+'CONTRACTACIO 3r TR 2020'!G13+'CONTRACTACIO 4t TR 2020'!G13</f>
        <v>25</v>
      </c>
      <c r="H13" s="20">
        <f t="shared" ref="H13:H24" si="2">IF(G13,G13/$G$25,"")</f>
        <v>5.0607287449392711E-2</v>
      </c>
      <c r="I13" s="10">
        <f>'CONTRACTACIO 1r TR 2020'!I13+'CONTRACTACIO 2n TR 2020'!I13+'CONTRACTACIO 3r TR 2020'!I13+'CONTRACTACIO 4t TR 2020'!I13</f>
        <v>3308104.86</v>
      </c>
      <c r="J13" s="10">
        <f>'CONTRACTACIO 1r TR 2020'!J13+'CONTRACTACIO 2n TR 2020'!J13+'CONTRACTACIO 3r TR 2020'!J13+'CONTRACTACIO 4t TR 2020'!J13</f>
        <v>3422463.9699999997</v>
      </c>
      <c r="K13" s="21">
        <f t="shared" ref="K13:K24" si="3">IF(J13,J13/$J$25,"")</f>
        <v>0.51202449333135713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1</v>
      </c>
      <c r="C14" s="20">
        <f t="shared" si="0"/>
        <v>3.7037037037037035E-2</v>
      </c>
      <c r="D14" s="13">
        <f>'CONTRACTACIO 1r TR 2020'!D14+'CONTRACTACIO 2n TR 2020'!D14+'CONTRACTACIO 3r TR 2020'!D14+'CONTRACTACIO 4t TR 2020'!D14</f>
        <v>75202.63</v>
      </c>
      <c r="E14" s="13">
        <f>'CONTRACTACIO 1r TR 2020'!E14+'CONTRACTACIO 2n TR 2020'!E14+'CONTRACTACIO 3r TR 2020'!E14+'CONTRACTACIO 4t TR 2020'!E14</f>
        <v>90995.18</v>
      </c>
      <c r="F14" s="21">
        <f t="shared" si="1"/>
        <v>6.6586993669736777E-2</v>
      </c>
      <c r="G14" s="9">
        <f>'CONTRACTACIO 1r TR 2020'!G14+'CONTRACTACIO 2n TR 2020'!G14+'CONTRACTACIO 3r TR 2020'!G14+'CONTRACTACIO 4t TR 2020'!G14</f>
        <v>3</v>
      </c>
      <c r="H14" s="20">
        <f t="shared" si="2"/>
        <v>6.0728744939271256E-3</v>
      </c>
      <c r="I14" s="13">
        <f>'CONTRACTACIO 1r TR 2020'!I14+'CONTRACTACIO 2n TR 2020'!I14+'CONTRACTACIO 3r TR 2020'!I14+'CONTRACTACIO 4t TR 2020'!I14</f>
        <v>131753.58000000002</v>
      </c>
      <c r="J14" s="13">
        <f>'CONTRACTACIO 1r TR 2020'!J14+'CONTRACTACIO 2n TR 2020'!J14+'CONTRACTACIO 3r TR 2020'!J14+'CONTRACTACIO 4t TR 2020'!J14</f>
        <v>149761.83000000002</v>
      </c>
      <c r="K14" s="21">
        <f t="shared" si="3"/>
        <v>2.2405414870189815E-2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8</v>
      </c>
      <c r="H18" s="20">
        <f t="shared" si="2"/>
        <v>1.6194331983805668E-2</v>
      </c>
      <c r="I18" s="13">
        <f>'CONTRACTACIO 1r TR 2020'!I18+'CONTRACTACIO 2n TR 2020'!I18+'CONTRACTACIO 3r TR 2020'!I18+'CONTRACTACIO 4t TR 2020'!I18</f>
        <v>683154.49</v>
      </c>
      <c r="J18" s="13">
        <f>'CONTRACTACIO 1r TR 2020'!J18+'CONTRACTACIO 2n TR 2020'!J18+'CONTRACTACIO 3r TR 2020'!J18+'CONTRACTACIO 4t TR 2020'!J18</f>
        <v>699881</v>
      </c>
      <c r="K18" s="21">
        <f t="shared" si="3"/>
        <v>0.10470708166936338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31</v>
      </c>
      <c r="H19" s="20">
        <f t="shared" si="2"/>
        <v>6.2753036437246959E-2</v>
      </c>
      <c r="I19" s="13">
        <f>'CONTRACTACIO 1r TR 2020'!I19+'CONTRACTACIO 2n TR 2020'!I19+'CONTRACTACIO 3r TR 2020'!I19+'CONTRACTACIO 4t TR 2020'!I19</f>
        <v>164918.14000000001</v>
      </c>
      <c r="J19" s="13">
        <f>'CONTRACTACIO 1r TR 2020'!J19+'CONTRACTACIO 2n TR 2020'!J19+'CONTRACTACIO 3r TR 2020'!J19+'CONTRACTACIO 4t TR 2020'!J19</f>
        <v>199506.09</v>
      </c>
      <c r="K19" s="21">
        <f t="shared" si="3"/>
        <v>2.9847503302940587E-2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2020'!B20+'CONTRACTACIO 2n TR 2020'!B20+'CONTRACTACIO 3r TR 2020'!B20+'CONTRACTACIO 4t TR 2020'!B20</f>
        <v>22</v>
      </c>
      <c r="C20" s="20">
        <f t="shared" si="0"/>
        <v>0.81481481481481477</v>
      </c>
      <c r="D20" s="13">
        <f>'CONTRACTACIO 1r TR 2020'!D20+'CONTRACTACIO 2n TR 2020'!D20+'CONTRACTACIO 3r TR 2020'!D20+'CONTRACTACIO 4t TR 2020'!D20</f>
        <v>227957.69999999998</v>
      </c>
      <c r="E20" s="13">
        <f>'CONTRACTACIO 1r TR 2020'!E20+'CONTRACTACIO 2n TR 2020'!E20+'CONTRACTACIO 3r TR 2020'!E20+'CONTRACTACIO 4t TR 2020'!E20</f>
        <v>275828.33</v>
      </c>
      <c r="F20" s="21">
        <f t="shared" si="1"/>
        <v>0.20184123228993084</v>
      </c>
      <c r="G20" s="9">
        <f>'CONTRACTACIO 1r TR 2020'!G20+'CONTRACTACIO 2n TR 2020'!G20+'CONTRACTACIO 3r TR 2020'!G20+'CONTRACTACIO 4t TR 2020'!G20</f>
        <v>426</v>
      </c>
      <c r="H20" s="20">
        <f t="shared" si="2"/>
        <v>0.86234817813765186</v>
      </c>
      <c r="I20" s="13">
        <f>'CONTRACTACIO 1r TR 2020'!I20+'CONTRACTACIO 2n TR 2020'!I20+'CONTRACTACIO 3r TR 2020'!I20+'CONTRACTACIO 4t TR 2020'!I20</f>
        <v>1904580.6600000001</v>
      </c>
      <c r="J20" s="13">
        <f>'CONTRACTACIO 1r TR 2020'!J20+'CONTRACTACIO 2n TR 2020'!J20+'CONTRACTACIO 3r TR 2020'!J20+'CONTRACTACIO 4t TR 2020'!J20</f>
        <v>2182684.4900000002</v>
      </c>
      <c r="K20" s="21">
        <f t="shared" si="3"/>
        <v>0.32654483141117246</v>
      </c>
      <c r="L20" s="9">
        <f>'CONTRACTACIO 1r TR 2020'!L20+'CONTRACTACIO 2n TR 2020'!L20+'CONTRACTACIO 3r TR 2020'!L20+'CONTRACTACIO 4t TR 2020'!L20</f>
        <v>10</v>
      </c>
      <c r="M20" s="20">
        <f t="shared" si="4"/>
        <v>0.90909090909090906</v>
      </c>
      <c r="N20" s="13">
        <f>'CONTRACTACIO 1r TR 2020'!N20+'CONTRACTACIO 2n TR 2020'!N20+'CONTRACTACIO 3r TR 2020'!N20+'CONTRACTACIO 4t TR 2020'!N20</f>
        <v>23542.54</v>
      </c>
      <c r="O20" s="13">
        <f>'CONTRACTACIO 1r TR 2020'!O20+'CONTRACTACIO 2n TR 2020'!O20+'CONTRACTACIO 3r TR 2020'!O20+'CONTRACTACIO 4t TR 2020'!O20</f>
        <v>28486.54</v>
      </c>
      <c r="P20" s="21">
        <f t="shared" si="5"/>
        <v>0.43906714104213507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1</v>
      </c>
      <c r="H24" s="67">
        <f t="shared" si="2"/>
        <v>2.0242914979757085E-3</v>
      </c>
      <c r="I24" s="78">
        <f>'CONTRACTACIO 1r TR 2020'!I24+'CONTRACTACIO 2n TR 2020'!I24+'CONTRACTACIO 3r TR 2020'!I24+'CONTRACTACIO 4t TR 2020'!I24</f>
        <v>24696.53</v>
      </c>
      <c r="J24" s="79">
        <f>'CONTRACTACIO 1r TR 2020'!J24+'CONTRACTACIO 2n TR 2020'!J24+'CONTRACTACIO 3r TR 2020'!J24+'CONTRACTACIO 4t TR 2020'!J24</f>
        <v>29882.799999999999</v>
      </c>
      <c r="K24" s="68">
        <f t="shared" si="3"/>
        <v>4.4706754149766203E-3</v>
      </c>
      <c r="L24" s="82">
        <f>'CONTRACTACIO 1r TR 2020'!L24+'CONTRACTACIO 2n TR 2020'!L24+'CONTRACTACIO 3r TR 2020'!L24+'CONTRACTACIO 4t TR 2020'!L24</f>
        <v>1</v>
      </c>
      <c r="M24" s="67">
        <f t="shared" si="4"/>
        <v>9.0909090909090912E-2</v>
      </c>
      <c r="N24" s="78">
        <f>'CONTRACTACIO 1r TR 2020'!N24+'CONTRACTACIO 2n TR 2020'!N24+'CONTRACTACIO 3r TR 2020'!N24+'CONTRACTACIO 4t TR 2020'!N24</f>
        <v>36393.15</v>
      </c>
      <c r="O24" s="79">
        <f>'CONTRACTACIO 1r TR 2020'!O24+'CONTRACTACIO 2n TR 2020'!O24+'CONTRACTACIO 3r TR 2020'!O24+'CONTRACTACIO 4t TR 2020'!O24</f>
        <v>36393.15</v>
      </c>
      <c r="P24" s="68">
        <f t="shared" si="5"/>
        <v>0.56093285895786493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27</v>
      </c>
      <c r="C25" s="17">
        <f t="shared" si="12"/>
        <v>1</v>
      </c>
      <c r="D25" s="18">
        <f t="shared" si="12"/>
        <v>1129389.56</v>
      </c>
      <c r="E25" s="18">
        <f t="shared" si="12"/>
        <v>1366560.87</v>
      </c>
      <c r="F25" s="19">
        <f t="shared" si="12"/>
        <v>0.99999999999999978</v>
      </c>
      <c r="G25" s="16">
        <f t="shared" si="12"/>
        <v>494</v>
      </c>
      <c r="H25" s="17">
        <f t="shared" si="12"/>
        <v>1</v>
      </c>
      <c r="I25" s="18">
        <f t="shared" si="12"/>
        <v>6217208.2599999998</v>
      </c>
      <c r="J25" s="18">
        <f t="shared" si="12"/>
        <v>6684180.1799999997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59935.69</v>
      </c>
      <c r="O25" s="18">
        <f t="shared" si="12"/>
        <v>64879.69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25" customHeight="1" thickBot="1" x14ac:dyDescent="0.35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29</v>
      </c>
      <c r="C34" s="8">
        <f t="shared" ref="C34:C40" si="14">IF(B34,B34/$B$46,"")</f>
        <v>5.4511278195488719E-2</v>
      </c>
      <c r="D34" s="10">
        <f t="shared" ref="D34:D43" si="15">D13+I13+N13+S13+X13+AC13</f>
        <v>4134334.09</v>
      </c>
      <c r="E34" s="11">
        <f t="shared" ref="E34:E43" si="16">E13+J13+O13+T13+Y13+AD13</f>
        <v>4422201.33</v>
      </c>
      <c r="F34" s="21">
        <f t="shared" ref="F34:F40" si="17">IF(E34,E34/$E$46,"")</f>
        <v>0.54489994932907626</v>
      </c>
      <c r="J34" s="151" t="s">
        <v>3</v>
      </c>
      <c r="K34" s="152"/>
      <c r="L34" s="58">
        <f>B25</f>
        <v>27</v>
      </c>
      <c r="M34" s="8">
        <f t="shared" ref="M34:M39" si="18">IF(L34,L34/$L$40,"")</f>
        <v>5.0751879699248117E-2</v>
      </c>
      <c r="N34" s="59">
        <f>D25</f>
        <v>1129389.56</v>
      </c>
      <c r="O34" s="59">
        <f>E25</f>
        <v>1366560.87</v>
      </c>
      <c r="P34" s="60">
        <f t="shared" ref="P34:P39" si="19">IF(O34,O34/$O$40,"")</f>
        <v>0.16838648746417395</v>
      </c>
    </row>
    <row r="35" spans="1:33" s="25" customFormat="1" ht="29.95" customHeight="1" x14ac:dyDescent="0.3">
      <c r="A35" s="43" t="s">
        <v>18</v>
      </c>
      <c r="B35" s="12">
        <f t="shared" si="13"/>
        <v>4</v>
      </c>
      <c r="C35" s="8">
        <f t="shared" si="14"/>
        <v>7.5187969924812026E-3</v>
      </c>
      <c r="D35" s="13">
        <f t="shared" si="15"/>
        <v>206956.21000000002</v>
      </c>
      <c r="E35" s="14">
        <f t="shared" si="16"/>
        <v>240757.01</v>
      </c>
      <c r="F35" s="21">
        <f t="shared" si="17"/>
        <v>2.9665877412600728E-2</v>
      </c>
      <c r="J35" s="147" t="s">
        <v>1</v>
      </c>
      <c r="K35" s="148"/>
      <c r="L35" s="61">
        <f>G25</f>
        <v>494</v>
      </c>
      <c r="M35" s="8">
        <f t="shared" si="18"/>
        <v>0.9285714285714286</v>
      </c>
      <c r="N35" s="62">
        <f>I25</f>
        <v>6217208.2599999998</v>
      </c>
      <c r="O35" s="62">
        <f>J25</f>
        <v>6684180.1799999997</v>
      </c>
      <c r="P35" s="60">
        <f t="shared" si="19"/>
        <v>0.82361909139682143</v>
      </c>
    </row>
    <row r="36" spans="1:33" s="25" customFormat="1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7" t="s">
        <v>2</v>
      </c>
      <c r="K36" s="148"/>
      <c r="L36" s="61">
        <f>L25</f>
        <v>11</v>
      </c>
      <c r="M36" s="8">
        <f t="shared" si="18"/>
        <v>2.0676691729323307E-2</v>
      </c>
      <c r="N36" s="62">
        <f>N25</f>
        <v>59935.69</v>
      </c>
      <c r="O36" s="62">
        <f>O25</f>
        <v>64879.69</v>
      </c>
      <c r="P36" s="60">
        <f t="shared" si="19"/>
        <v>7.9944211390045802E-3</v>
      </c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8</v>
      </c>
      <c r="C39" s="8">
        <f t="shared" si="14"/>
        <v>1.5037593984962405E-2</v>
      </c>
      <c r="D39" s="13">
        <f t="shared" si="15"/>
        <v>683154.49</v>
      </c>
      <c r="E39" s="22">
        <f t="shared" si="16"/>
        <v>699881</v>
      </c>
      <c r="F39" s="21">
        <f t="shared" si="17"/>
        <v>8.6238751467333841E-2</v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31</v>
      </c>
      <c r="C40" s="8">
        <f t="shared" si="14"/>
        <v>5.827067669172932E-2</v>
      </c>
      <c r="D40" s="13">
        <f t="shared" si="15"/>
        <v>164918.14000000001</v>
      </c>
      <c r="E40" s="23">
        <f t="shared" si="16"/>
        <v>199506.09</v>
      </c>
      <c r="F40" s="21">
        <f t="shared" si="17"/>
        <v>2.4582973550831552E-2</v>
      </c>
      <c r="G40" s="25"/>
      <c r="H40" s="25"/>
      <c r="I40" s="25"/>
      <c r="J40" s="149" t="s">
        <v>0</v>
      </c>
      <c r="K40" s="150"/>
      <c r="L40" s="84">
        <f>SUM(L34:L39)</f>
        <v>532</v>
      </c>
      <c r="M40" s="17">
        <f>SUM(M34:M39)</f>
        <v>1</v>
      </c>
      <c r="N40" s="85">
        <f>SUM(N34:N39)</f>
        <v>7406533.5100000007</v>
      </c>
      <c r="O40" s="86">
        <f>SUM(O34:O39)</f>
        <v>8115620.7400000002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458</v>
      </c>
      <c r="C41" s="8">
        <f>IF(B41,B41/$B$46,"")</f>
        <v>0.86090225563909772</v>
      </c>
      <c r="D41" s="13">
        <f t="shared" si="15"/>
        <v>2156080.9000000004</v>
      </c>
      <c r="E41" s="23">
        <f t="shared" si="16"/>
        <v>2486999.3600000003</v>
      </c>
      <c r="F41" s="21">
        <f>IF(E41,E41/$E$46,"")</f>
        <v>0.30644598111172949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5" t="s">
        <v>63</v>
      </c>
      <c r="B45" s="12">
        <f t="shared" ref="B45" si="23">B24+G24+L24+Q24+V24+AA24</f>
        <v>2</v>
      </c>
      <c r="C45" s="8">
        <f>IF(B45,B45/$B$46,"")</f>
        <v>3.7593984962406013E-3</v>
      </c>
      <c r="D45" s="13">
        <f t="shared" ref="D45" si="24">D24+I24+N24+S24+X24+AC24</f>
        <v>61089.68</v>
      </c>
      <c r="E45" s="14">
        <f t="shared" ref="E45" si="25">E24+J24+O24+T24+Y24+AD24</f>
        <v>66275.95</v>
      </c>
      <c r="F45" s="21">
        <f>IF(E45,E45/$E$46,"")</f>
        <v>8.1664671284281815E-3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5">
      <c r="A46" s="65" t="s">
        <v>0</v>
      </c>
      <c r="B46" s="16">
        <f>SUM(B34:B45)</f>
        <v>532</v>
      </c>
      <c r="C46" s="17">
        <f>SUM(C34:C45)</f>
        <v>1</v>
      </c>
      <c r="D46" s="18">
        <f>SUM(D34:D45)</f>
        <v>7406533.5099999998</v>
      </c>
      <c r="E46" s="18">
        <f>SUM(E34:E45)</f>
        <v>8115620.7400000002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2021-05-28T08:16:34Z</cp:lastPrinted>
  <dcterms:created xsi:type="dcterms:W3CDTF">2016-02-03T12:33:15Z</dcterms:created>
  <dcterms:modified xsi:type="dcterms:W3CDTF">2021-06-01T15:03:56Z</dcterms:modified>
</cp:coreProperties>
</file>